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3 EDR Application\0. Application and Adjudication Process\A. Complete Application and Evidence_IRM\Attachments\"/>
    </mc:Choice>
  </mc:AlternateContent>
  <xr:revisionPtr revIDLastSave="0" documentId="13_ncr:1_{2E7BAADA-DBD9-4932-BC4B-36DEB74BB94E}" xr6:coauthVersionLast="47" xr6:coauthVersionMax="47" xr10:uidLastSave="{00000000-0000-0000-0000-000000000000}"/>
  <bookViews>
    <workbookView xWindow="-120" yWindow="-120" windowWidth="25440" windowHeight="15390" tabRatio="874" firstSheet="5"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Report'!$C$26:$BT$272</definedName>
    <definedName name="_xlnm._FilterDatabase" localSheetId="3" hidden="1">DropDownList!$A$1:$A$40</definedName>
    <definedName name="_xlnm.Print_Area" localSheetId="4">'1.  LRAMVA Summary'!$A$1:$R$143</definedName>
    <definedName name="_xlnm.Print_Area" localSheetId="6">'2. LRAMVA Threshold'!$A$1:$Q$61</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LRAM'!$B$609</definedName>
    <definedName name="Table_5_e.__2019_Lost_Revenues_Work_Form">'5.  2015-2027 LRAM'!$B$802</definedName>
    <definedName name="Table_5_f.__2020_Lost_Revenues_Work_Form">'5.  2015-2027 LRAM'!$B$997</definedName>
    <definedName name="Table_5_g.__2021_Lost_Revenues_Work_Form">'5.  2015-2027 LRAM'!$B$1192</definedName>
    <definedName name="Table_5_h.__2022_Lost_Revenues_Work_Form">'5.  2015-2027 LRAM'!$B$1386</definedName>
    <definedName name="Table_5_i.__2023_Lost_Revenues_Work_Form">'5.  2015-2027 LRAM'!$B$1583</definedName>
    <definedName name="Table_5_j.__2024_Lost_Revenues_Work_Form">'5.  2015-2027 LRAM'!$B$1609</definedName>
    <definedName name="Table_5_k.__2025_Lost_Revenues_Work_Form">'5.  2015-2027 LRAM'!$B$1635</definedName>
    <definedName name="Table_5_l.__2026_Lost_Revenues_Work_Form">'5.  2015-2027 LRAM'!$B$1662</definedName>
    <definedName name="Table_5_m.__2027_Lost_Revenues_Work_Form">'5.  2015-2027 LRAM'!$B$1689</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905" i="79" l="1"/>
  <c r="R706" i="79"/>
  <c r="R320" i="79"/>
  <c r="R84" i="79"/>
  <c r="S905" i="79" l="1" a="1"/>
  <c r="S905" i="79" s="1"/>
  <c r="U905" i="79"/>
  <c r="V905" i="79"/>
  <c r="Y905" i="79"/>
  <c r="Z905" i="79"/>
  <c r="AC905" i="79"/>
  <c r="AD905" i="79"/>
  <c r="S706" i="79" a="1"/>
  <c r="S706" i="79" s="1"/>
  <c r="T706" i="79"/>
  <c r="U706" i="79"/>
  <c r="V706" i="79"/>
  <c r="X706" i="79"/>
  <c r="Y706" i="79"/>
  <c r="Z706" i="79"/>
  <c r="AB706" i="79"/>
  <c r="AC706" i="79"/>
  <c r="AD706" i="79"/>
  <c r="S320" i="79" a="1"/>
  <c r="S320" i="79"/>
  <c r="T320" i="79"/>
  <c r="U320" i="79"/>
  <c r="V320" i="79"/>
  <c r="W320" i="79"/>
  <c r="X320" i="79"/>
  <c r="Y320" i="79"/>
  <c r="Z320" i="79"/>
  <c r="AA320" i="79"/>
  <c r="AB320" i="79"/>
  <c r="AC320" i="79"/>
  <c r="AD320" i="79"/>
  <c r="AA706" i="79" l="1"/>
  <c r="W706" i="79"/>
  <c r="AB905" i="79"/>
  <c r="X905" i="79"/>
  <c r="T905" i="79"/>
  <c r="AA905" i="79"/>
  <c r="W905" i="79"/>
  <c r="S84" i="79" a="1"/>
  <c r="T84" i="79" s="1"/>
  <c r="AA84" i="79" l="1"/>
  <c r="W84" i="79"/>
  <c r="S84" i="79"/>
  <c r="AD84" i="79"/>
  <c r="Z84" i="79"/>
  <c r="V84" i="79"/>
  <c r="AC84" i="79"/>
  <c r="Y84" i="79"/>
  <c r="U84" i="79"/>
  <c r="AB84" i="79"/>
  <c r="X84" i="79"/>
  <c r="S317" i="79" l="1"/>
  <c r="T317" i="79"/>
  <c r="U317" i="79"/>
  <c r="V317" i="79"/>
  <c r="W317" i="79"/>
  <c r="X317" i="79"/>
  <c r="Y317" i="79"/>
  <c r="Z317" i="79"/>
  <c r="AA317" i="79"/>
  <c r="AB317" i="79"/>
  <c r="AC317" i="79"/>
  <c r="AD317" i="79"/>
  <c r="R317" i="79"/>
  <c r="S314" i="79"/>
  <c r="T314" i="79"/>
  <c r="U314" i="79"/>
  <c r="V314" i="79"/>
  <c r="W314" i="79"/>
  <c r="X314" i="79"/>
  <c r="Y314" i="79"/>
  <c r="Z314" i="79"/>
  <c r="AA314" i="79"/>
  <c r="AB314" i="79"/>
  <c r="AC314" i="79"/>
  <c r="AD314" i="79"/>
  <c r="R314" i="79"/>
  <c r="S311" i="79"/>
  <c r="T311" i="79"/>
  <c r="U311" i="79"/>
  <c r="V311" i="79"/>
  <c r="W311" i="79"/>
  <c r="X311" i="79"/>
  <c r="Y311" i="79"/>
  <c r="Z311" i="79"/>
  <c r="AA311" i="79"/>
  <c r="AB311" i="79"/>
  <c r="AC311" i="79"/>
  <c r="AD311" i="79"/>
  <c r="R311" i="79"/>
  <c r="S308" i="79"/>
  <c r="T308" i="79"/>
  <c r="U308" i="79"/>
  <c r="V308" i="79"/>
  <c r="W308" i="79"/>
  <c r="X308" i="79"/>
  <c r="Y308" i="79"/>
  <c r="Z308" i="79"/>
  <c r="AA308" i="79"/>
  <c r="AB308" i="79"/>
  <c r="AC308" i="79"/>
  <c r="AD308" i="79"/>
  <c r="R308" i="79"/>
  <c r="S304" i="79"/>
  <c r="T304" i="79"/>
  <c r="U304" i="79"/>
  <c r="V304" i="79"/>
  <c r="W304" i="79"/>
  <c r="X304" i="79"/>
  <c r="Y304" i="79"/>
  <c r="Z304" i="79"/>
  <c r="AA304" i="79"/>
  <c r="AB304" i="79"/>
  <c r="AC304" i="79"/>
  <c r="AD304" i="79"/>
  <c r="R304" i="79"/>
  <c r="S301" i="79"/>
  <c r="T301" i="79"/>
  <c r="U301" i="79"/>
  <c r="V301" i="79"/>
  <c r="W301" i="79"/>
  <c r="X301" i="79"/>
  <c r="Y301" i="79"/>
  <c r="Z301" i="79"/>
  <c r="AA301" i="79"/>
  <c r="AB301" i="79"/>
  <c r="AC301" i="79"/>
  <c r="AD301" i="79"/>
  <c r="R301" i="79"/>
  <c r="S298" i="79"/>
  <c r="T298" i="79"/>
  <c r="U298" i="79"/>
  <c r="V298" i="79"/>
  <c r="W298" i="79"/>
  <c r="X298" i="79"/>
  <c r="Y298" i="79"/>
  <c r="Z298" i="79"/>
  <c r="AA298" i="79"/>
  <c r="AB298" i="79"/>
  <c r="AC298" i="79"/>
  <c r="AD298" i="79"/>
  <c r="R298" i="79"/>
  <c r="S295" i="79"/>
  <c r="T295" i="79"/>
  <c r="U295" i="79"/>
  <c r="V295" i="79"/>
  <c r="W295" i="79"/>
  <c r="X295" i="79"/>
  <c r="Y295" i="79"/>
  <c r="Z295" i="79"/>
  <c r="AA295" i="79"/>
  <c r="AB295" i="79"/>
  <c r="AC295" i="79"/>
  <c r="AD295" i="79"/>
  <c r="R295" i="79"/>
  <c r="E320" i="79"/>
  <c r="F320" i="79" s="1"/>
  <c r="E317" i="79"/>
  <c r="F317" i="79"/>
  <c r="G317" i="79"/>
  <c r="H317" i="79"/>
  <c r="I317" i="79"/>
  <c r="J317" i="79"/>
  <c r="K317" i="79"/>
  <c r="L317" i="79"/>
  <c r="M317" i="79"/>
  <c r="N317" i="79"/>
  <c r="O317" i="79"/>
  <c r="P317" i="79"/>
  <c r="D317" i="79"/>
  <c r="E314" i="79"/>
  <c r="F314" i="79"/>
  <c r="G314" i="79"/>
  <c r="H314" i="79"/>
  <c r="I314" i="79"/>
  <c r="J314" i="79"/>
  <c r="K314" i="79"/>
  <c r="L314" i="79"/>
  <c r="M314" i="79"/>
  <c r="N314" i="79"/>
  <c r="O314" i="79"/>
  <c r="P314" i="79"/>
  <c r="D314" i="79"/>
  <c r="D311" i="79"/>
  <c r="E295" i="79"/>
  <c r="F295" i="79"/>
  <c r="G295" i="79"/>
  <c r="H295" i="79"/>
  <c r="I295" i="79"/>
  <c r="J295" i="79"/>
  <c r="K295" i="79"/>
  <c r="L295" i="79"/>
  <c r="M295" i="79"/>
  <c r="N295" i="79"/>
  <c r="O295" i="79"/>
  <c r="P295" i="79"/>
  <c r="E298" i="79"/>
  <c r="F298" i="79"/>
  <c r="G298" i="79"/>
  <c r="H298" i="79"/>
  <c r="I298" i="79"/>
  <c r="J298" i="79"/>
  <c r="K298" i="79"/>
  <c r="L298" i="79"/>
  <c r="M298" i="79"/>
  <c r="N298" i="79"/>
  <c r="O298" i="79"/>
  <c r="P298" i="79"/>
  <c r="E301" i="79"/>
  <c r="F301" i="79"/>
  <c r="G301" i="79"/>
  <c r="H301" i="79"/>
  <c r="I301" i="79"/>
  <c r="J301" i="79"/>
  <c r="K301" i="79"/>
  <c r="L301" i="79"/>
  <c r="M301" i="79"/>
  <c r="N301" i="79"/>
  <c r="O301" i="79"/>
  <c r="P301" i="79"/>
  <c r="E304" i="79"/>
  <c r="F304" i="79"/>
  <c r="G304" i="79"/>
  <c r="H304" i="79"/>
  <c r="I304" i="79"/>
  <c r="J304" i="79"/>
  <c r="K304" i="79"/>
  <c r="L304" i="79"/>
  <c r="M304" i="79"/>
  <c r="N304" i="79"/>
  <c r="O304" i="79"/>
  <c r="P304" i="79"/>
  <c r="E308" i="79"/>
  <c r="F308" i="79"/>
  <c r="G308" i="79"/>
  <c r="H308" i="79"/>
  <c r="I308" i="79"/>
  <c r="J308" i="79"/>
  <c r="K308" i="79"/>
  <c r="L308" i="79"/>
  <c r="M308" i="79"/>
  <c r="N308" i="79"/>
  <c r="O308" i="79"/>
  <c r="P308" i="79"/>
  <c r="D308" i="79"/>
  <c r="D304" i="79"/>
  <c r="D301" i="79"/>
  <c r="D298" i="79"/>
  <c r="D295" i="79"/>
  <c r="E284" i="79"/>
  <c r="F284" i="79"/>
  <c r="G284" i="79"/>
  <c r="H284" i="79"/>
  <c r="I284" i="79"/>
  <c r="J284" i="79"/>
  <c r="K284" i="79"/>
  <c r="L284" i="79"/>
  <c r="M284" i="79"/>
  <c r="N284" i="79"/>
  <c r="O284" i="79"/>
  <c r="P284" i="79"/>
  <c r="D284" i="79"/>
  <c r="G320" i="79" l="1"/>
  <c r="F311" i="79"/>
  <c r="E311" i="79"/>
  <c r="G311" i="79"/>
  <c r="H320" i="79"/>
  <c r="H311" i="79" l="1"/>
  <c r="I320" i="79"/>
  <c r="J320" i="79" l="1"/>
  <c r="I311" i="79"/>
  <c r="K320" i="79" l="1"/>
  <c r="J311" i="79"/>
  <c r="K311" i="79" l="1"/>
  <c r="L320" i="79"/>
  <c r="M320" i="79" l="1"/>
  <c r="L311" i="79"/>
  <c r="N320" i="79" l="1"/>
  <c r="M311" i="79"/>
  <c r="O320" i="79" l="1"/>
  <c r="N311" i="79"/>
  <c r="O311" i="79" l="1"/>
  <c r="P320" i="79"/>
  <c r="P311" i="79" s="1"/>
  <c r="S165" i="79" l="1"/>
  <c r="T165" i="79"/>
  <c r="U165" i="79"/>
  <c r="V165" i="79"/>
  <c r="W165" i="79"/>
  <c r="X165" i="79"/>
  <c r="Y165" i="79"/>
  <c r="Z165" i="79"/>
  <c r="AA165" i="79"/>
  <c r="AB165" i="79"/>
  <c r="AC165" i="79"/>
  <c r="AD165" i="79"/>
  <c r="R165" i="79"/>
  <c r="S105" i="79"/>
  <c r="T105" i="79"/>
  <c r="U105" i="79"/>
  <c r="V105" i="79"/>
  <c r="W105" i="79"/>
  <c r="X105" i="79"/>
  <c r="Y105" i="79"/>
  <c r="Z105" i="79"/>
  <c r="AA105" i="79"/>
  <c r="AB105" i="79"/>
  <c r="AC105" i="79"/>
  <c r="AD105" i="79"/>
  <c r="S106" i="79"/>
  <c r="T106" i="79"/>
  <c r="U106" i="79"/>
  <c r="V106" i="79"/>
  <c r="W106" i="79"/>
  <c r="X106" i="79"/>
  <c r="Y106" i="79"/>
  <c r="Z106" i="79"/>
  <c r="AA106" i="79"/>
  <c r="AB106" i="79"/>
  <c r="AC106" i="79"/>
  <c r="AD106" i="79"/>
  <c r="S108" i="79"/>
  <c r="T108" i="79"/>
  <c r="U108" i="79"/>
  <c r="V108" i="79"/>
  <c r="W108" i="79"/>
  <c r="X108" i="79"/>
  <c r="Y108" i="79"/>
  <c r="Z108" i="79"/>
  <c r="AA108" i="79"/>
  <c r="AB108" i="79"/>
  <c r="AC108" i="79"/>
  <c r="AD108" i="79"/>
  <c r="S109" i="79"/>
  <c r="T109" i="79"/>
  <c r="U109" i="79"/>
  <c r="V109" i="79"/>
  <c r="W109" i="79"/>
  <c r="X109" i="79"/>
  <c r="Y109" i="79"/>
  <c r="Z109" i="79"/>
  <c r="AA109" i="79"/>
  <c r="AB109" i="79"/>
  <c r="AC109" i="79"/>
  <c r="AD109" i="79"/>
  <c r="S119" i="79"/>
  <c r="T119" i="79"/>
  <c r="U119" i="79"/>
  <c r="V119" i="79"/>
  <c r="W119" i="79"/>
  <c r="X119" i="79"/>
  <c r="Y119" i="79"/>
  <c r="Z119" i="79"/>
  <c r="AA119" i="79"/>
  <c r="AB119" i="79"/>
  <c r="AC119" i="79"/>
  <c r="AD119" i="79"/>
  <c r="S121" i="79"/>
  <c r="T121" i="79"/>
  <c r="U121" i="79"/>
  <c r="V121" i="79"/>
  <c r="W121" i="79"/>
  <c r="X121" i="79"/>
  <c r="Y121" i="79"/>
  <c r="Z121" i="79"/>
  <c r="AA121" i="79"/>
  <c r="AB121" i="79"/>
  <c r="AC121" i="79"/>
  <c r="AD121" i="79"/>
  <c r="S122" i="79"/>
  <c r="T122" i="79"/>
  <c r="U122" i="79"/>
  <c r="V122" i="79"/>
  <c r="W122" i="79"/>
  <c r="X122" i="79"/>
  <c r="Y122" i="79"/>
  <c r="Z122" i="79"/>
  <c r="AA122" i="79"/>
  <c r="AB122" i="79"/>
  <c r="AC122" i="79"/>
  <c r="AD122" i="79"/>
  <c r="R122" i="79"/>
  <c r="R121" i="79"/>
  <c r="R119" i="79"/>
  <c r="R109" i="79"/>
  <c r="R108" i="79"/>
  <c r="R106" i="79"/>
  <c r="R105" i="79"/>
  <c r="S76" i="79"/>
  <c r="T76" i="79"/>
  <c r="U76" i="79"/>
  <c r="V76" i="79"/>
  <c r="W76" i="79"/>
  <c r="X76" i="79"/>
  <c r="Y76" i="79"/>
  <c r="Z76" i="79"/>
  <c r="AA76" i="79"/>
  <c r="AB76" i="79"/>
  <c r="AC76" i="79"/>
  <c r="AD76" i="79"/>
  <c r="S80" i="79"/>
  <c r="T80" i="79"/>
  <c r="U80" i="79"/>
  <c r="V80" i="79"/>
  <c r="W80" i="79"/>
  <c r="X80" i="79"/>
  <c r="Y80" i="79"/>
  <c r="Z80" i="79"/>
  <c r="AA80" i="79"/>
  <c r="AB80" i="79"/>
  <c r="AC80" i="79"/>
  <c r="AD80" i="79"/>
  <c r="S81" i="79"/>
  <c r="T81" i="79"/>
  <c r="U81" i="79"/>
  <c r="V81" i="79"/>
  <c r="W81" i="79"/>
  <c r="X81" i="79"/>
  <c r="Y81" i="79"/>
  <c r="Z81" i="79"/>
  <c r="AA81" i="79"/>
  <c r="AB81" i="79"/>
  <c r="AC81" i="79"/>
  <c r="AD81" i="79"/>
  <c r="R81" i="79"/>
  <c r="R80" i="79"/>
  <c r="R76" i="79"/>
  <c r="S63" i="79"/>
  <c r="T63" i="79"/>
  <c r="U63" i="79"/>
  <c r="V63" i="79"/>
  <c r="W63" i="79"/>
  <c r="X63" i="79"/>
  <c r="Y63" i="79"/>
  <c r="Z63" i="79"/>
  <c r="AA63" i="79"/>
  <c r="AB63" i="79"/>
  <c r="AC63" i="79"/>
  <c r="AD63" i="79"/>
  <c r="S64" i="79"/>
  <c r="T64" i="79"/>
  <c r="U64" i="79"/>
  <c r="V64" i="79"/>
  <c r="W64" i="79"/>
  <c r="X64" i="79"/>
  <c r="Y64" i="79"/>
  <c r="Z64" i="79"/>
  <c r="AA64" i="79"/>
  <c r="AB64" i="79"/>
  <c r="AC64" i="79"/>
  <c r="AD64" i="79"/>
  <c r="S66" i="79"/>
  <c r="T66" i="79"/>
  <c r="U66" i="79"/>
  <c r="V66" i="79"/>
  <c r="W66" i="79"/>
  <c r="X66" i="79"/>
  <c r="Y66" i="79"/>
  <c r="Z66" i="79"/>
  <c r="AA66" i="79"/>
  <c r="AB66" i="79"/>
  <c r="AC66" i="79"/>
  <c r="AD66" i="79"/>
  <c r="S70" i="79"/>
  <c r="T70" i="79"/>
  <c r="U70" i="79"/>
  <c r="V70" i="79"/>
  <c r="W70" i="79"/>
  <c r="X70" i="79"/>
  <c r="Y70" i="79"/>
  <c r="Z70" i="79"/>
  <c r="AA70" i="79"/>
  <c r="AB70" i="79"/>
  <c r="AC70" i="79"/>
  <c r="AD70" i="79"/>
  <c r="R70" i="79"/>
  <c r="R66" i="79"/>
  <c r="R64" i="79"/>
  <c r="R63" i="79"/>
  <c r="S50" i="79"/>
  <c r="T50" i="79"/>
  <c r="U50" i="79"/>
  <c r="V50" i="79"/>
  <c r="W50" i="79"/>
  <c r="X50" i="79"/>
  <c r="Y50" i="79"/>
  <c r="Z50" i="79"/>
  <c r="AA50" i="79"/>
  <c r="AB50" i="79"/>
  <c r="AC50" i="79"/>
  <c r="AD50" i="79"/>
  <c r="S51" i="79"/>
  <c r="T51" i="79"/>
  <c r="U51" i="79"/>
  <c r="V51" i="79"/>
  <c r="W51" i="79"/>
  <c r="X51" i="79"/>
  <c r="Y51" i="79"/>
  <c r="Z51" i="79"/>
  <c r="AA51" i="79"/>
  <c r="AB51" i="79"/>
  <c r="AC51" i="79"/>
  <c r="AD51" i="79"/>
  <c r="S54" i="79"/>
  <c r="T54" i="79"/>
  <c r="U54" i="79"/>
  <c r="V54" i="79"/>
  <c r="W54" i="79"/>
  <c r="X54" i="79"/>
  <c r="Y54" i="79"/>
  <c r="Z54" i="79"/>
  <c r="AA54" i="79"/>
  <c r="AB54" i="79"/>
  <c r="AC54" i="79"/>
  <c r="AD54" i="79"/>
  <c r="S55" i="79"/>
  <c r="T55" i="79"/>
  <c r="U55" i="79"/>
  <c r="V55" i="79"/>
  <c r="W55" i="79"/>
  <c r="X55" i="79"/>
  <c r="Y55" i="79"/>
  <c r="Z55" i="79"/>
  <c r="AA55" i="79"/>
  <c r="AB55" i="79"/>
  <c r="AC55" i="79"/>
  <c r="AD55"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R60" i="79"/>
  <c r="R58" i="79"/>
  <c r="R57" i="79"/>
  <c r="R55" i="79"/>
  <c r="R54" i="79"/>
  <c r="R51" i="79"/>
  <c r="R50" i="79"/>
  <c r="S38" i="79"/>
  <c r="T38" i="79"/>
  <c r="U38" i="79"/>
  <c r="V38" i="79"/>
  <c r="W38" i="79"/>
  <c r="X38" i="79"/>
  <c r="Y38" i="79"/>
  <c r="Z38" i="79"/>
  <c r="AA38" i="79"/>
  <c r="AB38" i="79"/>
  <c r="AC38" i="79"/>
  <c r="AD38" i="79"/>
  <c r="S41" i="79"/>
  <c r="T41" i="79"/>
  <c r="U41" i="79"/>
  <c r="V41" i="79"/>
  <c r="W41" i="79"/>
  <c r="X41" i="79"/>
  <c r="Y41" i="79"/>
  <c r="Z41" i="79"/>
  <c r="AA41" i="79"/>
  <c r="AB41" i="79"/>
  <c r="AC41" i="79"/>
  <c r="AD41"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R48" i="79"/>
  <c r="R47" i="79"/>
  <c r="R44" i="79"/>
  <c r="R41" i="79"/>
  <c r="R38" i="79"/>
  <c r="E165" i="79"/>
  <c r="F165" i="79"/>
  <c r="G165" i="79"/>
  <c r="H165" i="79"/>
  <c r="I165" i="79"/>
  <c r="J165" i="79"/>
  <c r="K165" i="79"/>
  <c r="L165" i="79"/>
  <c r="M165" i="79"/>
  <c r="N165" i="79"/>
  <c r="O165" i="79"/>
  <c r="P165" i="79"/>
  <c r="D165" i="79"/>
  <c r="E119" i="79"/>
  <c r="F119" i="79"/>
  <c r="G119" i="79"/>
  <c r="H119" i="79"/>
  <c r="I119" i="79"/>
  <c r="J119" i="79"/>
  <c r="K119" i="79"/>
  <c r="L119" i="79"/>
  <c r="M119" i="79"/>
  <c r="N119" i="79"/>
  <c r="O119" i="79"/>
  <c r="P119" i="79"/>
  <c r="E121" i="79"/>
  <c r="F121" i="79"/>
  <c r="G121" i="79"/>
  <c r="H121" i="79"/>
  <c r="I121" i="79"/>
  <c r="J121" i="79"/>
  <c r="K121" i="79"/>
  <c r="L121" i="79"/>
  <c r="M121" i="79"/>
  <c r="N121" i="79"/>
  <c r="O121" i="79"/>
  <c r="P121" i="79"/>
  <c r="E122" i="79"/>
  <c r="F122" i="79"/>
  <c r="G122" i="79"/>
  <c r="H122" i="79"/>
  <c r="I122" i="79"/>
  <c r="J122" i="79"/>
  <c r="K122" i="79"/>
  <c r="L122" i="79"/>
  <c r="M122" i="79"/>
  <c r="N122" i="79"/>
  <c r="O122" i="79"/>
  <c r="P122" i="79"/>
  <c r="D122" i="79"/>
  <c r="D121" i="79"/>
  <c r="D119" i="79"/>
  <c r="E105" i="79"/>
  <c r="F105" i="79"/>
  <c r="G105" i="79"/>
  <c r="H105" i="79"/>
  <c r="I105" i="79"/>
  <c r="J105" i="79"/>
  <c r="K105" i="79"/>
  <c r="L105" i="79"/>
  <c r="M105" i="79"/>
  <c r="N105" i="79"/>
  <c r="O105" i="79"/>
  <c r="P105" i="79"/>
  <c r="E106" i="79"/>
  <c r="F106" i="79"/>
  <c r="G106" i="79"/>
  <c r="H106" i="79"/>
  <c r="I106" i="79"/>
  <c r="J106" i="79"/>
  <c r="K106" i="79"/>
  <c r="L106" i="79"/>
  <c r="M106" i="79"/>
  <c r="N106" i="79"/>
  <c r="O106" i="79"/>
  <c r="P106" i="79"/>
  <c r="E108" i="79"/>
  <c r="F108" i="79"/>
  <c r="G108" i="79"/>
  <c r="H108" i="79"/>
  <c r="I108" i="79"/>
  <c r="J108" i="79"/>
  <c r="K108" i="79"/>
  <c r="L108" i="79"/>
  <c r="M108" i="79"/>
  <c r="N108" i="79"/>
  <c r="O108" i="79"/>
  <c r="P108" i="79"/>
  <c r="E109" i="79"/>
  <c r="F109" i="79"/>
  <c r="G109" i="79"/>
  <c r="H109" i="79"/>
  <c r="I109" i="79"/>
  <c r="J109" i="79"/>
  <c r="K109" i="79"/>
  <c r="L109" i="79"/>
  <c r="M109" i="79"/>
  <c r="N109" i="79"/>
  <c r="O109" i="79"/>
  <c r="P109" i="79"/>
  <c r="D109" i="79"/>
  <c r="D108" i="79"/>
  <c r="D106" i="79"/>
  <c r="D105" i="79"/>
  <c r="E87" i="79"/>
  <c r="F87" i="79"/>
  <c r="G87" i="79"/>
  <c r="H87" i="79"/>
  <c r="I87" i="79"/>
  <c r="J87" i="79"/>
  <c r="K87" i="79"/>
  <c r="L87" i="79"/>
  <c r="M87" i="79"/>
  <c r="N87" i="79"/>
  <c r="O87" i="79"/>
  <c r="P87" i="79"/>
  <c r="D87" i="79"/>
  <c r="E76" i="79"/>
  <c r="F76" i="79"/>
  <c r="G76" i="79"/>
  <c r="H76" i="79"/>
  <c r="I76" i="79"/>
  <c r="J76" i="79"/>
  <c r="K76" i="79"/>
  <c r="L76" i="79"/>
  <c r="M76" i="79"/>
  <c r="N76" i="79"/>
  <c r="O76" i="79"/>
  <c r="P76" i="79"/>
  <c r="E80" i="79"/>
  <c r="F80" i="79"/>
  <c r="G80" i="79"/>
  <c r="H80" i="79"/>
  <c r="I80" i="79"/>
  <c r="J80" i="79"/>
  <c r="K80" i="79"/>
  <c r="L80" i="79"/>
  <c r="M80" i="79"/>
  <c r="N80" i="79"/>
  <c r="O80" i="79"/>
  <c r="P80" i="79"/>
  <c r="E81" i="79"/>
  <c r="F81" i="79"/>
  <c r="G81" i="79"/>
  <c r="H81" i="79"/>
  <c r="I81" i="79"/>
  <c r="J81" i="79"/>
  <c r="K81" i="79"/>
  <c r="L81" i="79"/>
  <c r="M81" i="79"/>
  <c r="N81" i="79"/>
  <c r="O81" i="79"/>
  <c r="P81" i="79"/>
  <c r="D81" i="79"/>
  <c r="D80" i="79"/>
  <c r="D76" i="79"/>
  <c r="E63" i="79"/>
  <c r="F63" i="79"/>
  <c r="G63" i="79"/>
  <c r="H63" i="79"/>
  <c r="I63" i="79"/>
  <c r="J63" i="79"/>
  <c r="K63" i="79"/>
  <c r="L63" i="79"/>
  <c r="M63" i="79"/>
  <c r="N63" i="79"/>
  <c r="O63" i="79"/>
  <c r="P63" i="79"/>
  <c r="E64" i="79"/>
  <c r="F64" i="79"/>
  <c r="G64" i="79"/>
  <c r="H64" i="79"/>
  <c r="I64" i="79"/>
  <c r="J64" i="79"/>
  <c r="K64" i="79"/>
  <c r="L64" i="79"/>
  <c r="M64" i="79"/>
  <c r="N64" i="79"/>
  <c r="O64" i="79"/>
  <c r="P64" i="79"/>
  <c r="E66" i="79"/>
  <c r="F66" i="79"/>
  <c r="G66" i="79"/>
  <c r="H66" i="79"/>
  <c r="I66" i="79"/>
  <c r="J66" i="79"/>
  <c r="K66" i="79"/>
  <c r="L66" i="79"/>
  <c r="M66" i="79"/>
  <c r="N66" i="79"/>
  <c r="O66" i="79"/>
  <c r="P66" i="79"/>
  <c r="E70" i="79"/>
  <c r="F70" i="79"/>
  <c r="G70" i="79"/>
  <c r="H70" i="79"/>
  <c r="I70" i="79"/>
  <c r="J70" i="79"/>
  <c r="K70" i="79"/>
  <c r="L70" i="79"/>
  <c r="M70" i="79"/>
  <c r="N70" i="79"/>
  <c r="O70" i="79"/>
  <c r="P70" i="79"/>
  <c r="D70" i="79"/>
  <c r="D66" i="79"/>
  <c r="D64" i="79"/>
  <c r="D63" i="79"/>
  <c r="D60" i="79"/>
  <c r="P57" i="79"/>
  <c r="E57" i="79"/>
  <c r="F57" i="79"/>
  <c r="G57" i="79"/>
  <c r="H57" i="79"/>
  <c r="I57" i="79"/>
  <c r="J57" i="79"/>
  <c r="K57" i="79"/>
  <c r="L57" i="79"/>
  <c r="M57" i="79"/>
  <c r="N57" i="79"/>
  <c r="O57" i="79"/>
  <c r="E58" i="79"/>
  <c r="F58" i="79"/>
  <c r="G58" i="79"/>
  <c r="H58" i="79"/>
  <c r="I58" i="79"/>
  <c r="J58" i="79"/>
  <c r="K58" i="79"/>
  <c r="L58" i="79"/>
  <c r="M58" i="79"/>
  <c r="N58" i="79"/>
  <c r="O58" i="79"/>
  <c r="P58" i="79"/>
  <c r="D58" i="79"/>
  <c r="D57" i="79"/>
  <c r="E47" i="79"/>
  <c r="F47" i="79"/>
  <c r="G47" i="79"/>
  <c r="H47" i="79"/>
  <c r="I47" i="79"/>
  <c r="J47" i="79"/>
  <c r="K47" i="79"/>
  <c r="L47" i="79"/>
  <c r="M47" i="79"/>
  <c r="N47" i="79"/>
  <c r="O47" i="79"/>
  <c r="P47" i="79"/>
  <c r="E48" i="79"/>
  <c r="F48" i="79"/>
  <c r="G48" i="79"/>
  <c r="H48" i="79"/>
  <c r="I48" i="79"/>
  <c r="J48" i="79"/>
  <c r="K48" i="79"/>
  <c r="L48" i="79"/>
  <c r="M48" i="79"/>
  <c r="N48" i="79"/>
  <c r="O48" i="79"/>
  <c r="P48" i="79"/>
  <c r="E50" i="79"/>
  <c r="F50" i="79"/>
  <c r="G50" i="79"/>
  <c r="H50" i="79"/>
  <c r="I50" i="79"/>
  <c r="J50" i="79"/>
  <c r="K50" i="79"/>
  <c r="L50" i="79"/>
  <c r="M50" i="79"/>
  <c r="N50" i="79"/>
  <c r="O50" i="79"/>
  <c r="P50" i="79"/>
  <c r="E51" i="79"/>
  <c r="F51" i="79"/>
  <c r="G51" i="79"/>
  <c r="H51" i="79"/>
  <c r="I51" i="79"/>
  <c r="J51" i="79"/>
  <c r="K51" i="79"/>
  <c r="L51" i="79"/>
  <c r="M51" i="79"/>
  <c r="N51" i="79"/>
  <c r="O51" i="79"/>
  <c r="P51" i="79"/>
  <c r="E54" i="79"/>
  <c r="F54" i="79"/>
  <c r="G54" i="79"/>
  <c r="H54" i="79"/>
  <c r="I54" i="79"/>
  <c r="J54" i="79"/>
  <c r="K54" i="79"/>
  <c r="L54" i="79"/>
  <c r="M54" i="79"/>
  <c r="N54" i="79"/>
  <c r="O54" i="79"/>
  <c r="P54" i="79"/>
  <c r="E55" i="79"/>
  <c r="F55" i="79"/>
  <c r="G55" i="79"/>
  <c r="H55" i="79"/>
  <c r="I55" i="79"/>
  <c r="J55" i="79"/>
  <c r="K55" i="79"/>
  <c r="L55" i="79"/>
  <c r="M55" i="79"/>
  <c r="N55" i="79"/>
  <c r="O55" i="79"/>
  <c r="P55" i="79"/>
  <c r="D55" i="79"/>
  <c r="D54" i="79"/>
  <c r="D51" i="79"/>
  <c r="D50" i="79"/>
  <c r="E41" i="79"/>
  <c r="F41" i="79"/>
  <c r="G41" i="79"/>
  <c r="H41" i="79"/>
  <c r="I41" i="79"/>
  <c r="J41" i="79"/>
  <c r="K41" i="79"/>
  <c r="L41" i="79"/>
  <c r="M41" i="79"/>
  <c r="N41" i="79"/>
  <c r="O41" i="79"/>
  <c r="P41" i="79"/>
  <c r="E44" i="79"/>
  <c r="F44" i="79"/>
  <c r="G44" i="79"/>
  <c r="H44" i="79"/>
  <c r="I44" i="79"/>
  <c r="J44" i="79"/>
  <c r="K44" i="79"/>
  <c r="L44" i="79"/>
  <c r="M44" i="79"/>
  <c r="N44" i="79"/>
  <c r="O44" i="79"/>
  <c r="P44" i="79"/>
  <c r="D48" i="79"/>
  <c r="D47" i="79"/>
  <c r="D44" i="79"/>
  <c r="D41" i="79"/>
  <c r="E39" i="79"/>
  <c r="F39" i="79"/>
  <c r="G39" i="79"/>
  <c r="H39" i="79"/>
  <c r="I39" i="79"/>
  <c r="J39" i="79"/>
  <c r="K39" i="79"/>
  <c r="L39" i="79"/>
  <c r="M39" i="79"/>
  <c r="N39" i="79"/>
  <c r="O39" i="79"/>
  <c r="P39" i="79"/>
  <c r="D39" i="79"/>
  <c r="E38" i="79"/>
  <c r="F38" i="79"/>
  <c r="G38" i="79"/>
  <c r="H38" i="79"/>
  <c r="I38" i="79"/>
  <c r="J38" i="79"/>
  <c r="K38" i="79"/>
  <c r="L38" i="79"/>
  <c r="M38" i="79"/>
  <c r="N38" i="79"/>
  <c r="O38" i="79"/>
  <c r="P38" i="79"/>
  <c r="D38" i="79"/>
  <c r="E905" i="79"/>
  <c r="F905" i="79" s="1"/>
  <c r="G905" i="79" s="1"/>
  <c r="H905" i="79" s="1"/>
  <c r="I905" i="79" s="1"/>
  <c r="J905" i="79" s="1"/>
  <c r="K905" i="79" s="1"/>
  <c r="L905" i="79" s="1"/>
  <c r="M905" i="79" s="1"/>
  <c r="N905" i="79" s="1"/>
  <c r="O905" i="79" s="1"/>
  <c r="P905" i="79" s="1"/>
  <c r="AL127" i="46" l="1"/>
  <c r="AF127" i="46"/>
  <c r="AG127" i="46"/>
  <c r="AH127" i="46"/>
  <c r="AI127" i="46"/>
  <c r="AJ127" i="46"/>
  <c r="AK127" i="46"/>
  <c r="N127" i="46"/>
  <c r="O127" i="46"/>
  <c r="P127" i="46"/>
  <c r="Q127" i="46"/>
  <c r="R127" i="46"/>
  <c r="S127" i="46"/>
  <c r="T127" i="46"/>
  <c r="AF265" i="46"/>
  <c r="AG265" i="46"/>
  <c r="AH265" i="46"/>
  <c r="AI265" i="46"/>
  <c r="AJ265" i="46"/>
  <c r="AK265" i="46"/>
  <c r="AL265" i="46"/>
  <c r="S265" i="46"/>
  <c r="O265" i="46"/>
  <c r="N265" i="46"/>
  <c r="P265" i="46"/>
  <c r="Q265" i="46"/>
  <c r="R265" i="46"/>
  <c r="T265" i="46"/>
  <c r="AF401" i="46"/>
  <c r="AG401" i="46"/>
  <c r="AH401" i="46"/>
  <c r="AI401" i="46"/>
  <c r="AJ401" i="46"/>
  <c r="AK401" i="46"/>
  <c r="AL401" i="46"/>
  <c r="N401" i="46"/>
  <c r="O401" i="46"/>
  <c r="P401" i="46"/>
  <c r="Q401" i="46"/>
  <c r="R401" i="46"/>
  <c r="S401" i="46"/>
  <c r="T401" i="46"/>
  <c r="F706" i="79" l="1"/>
  <c r="G706" i="79"/>
  <c r="H706" i="79"/>
  <c r="I706" i="79"/>
  <c r="J706" i="79"/>
  <c r="K706" i="79"/>
  <c r="L706" i="79"/>
  <c r="M706" i="79"/>
  <c r="N706" i="79"/>
  <c r="O706" i="79"/>
  <c r="P706" i="79"/>
  <c r="E706" i="79"/>
  <c r="L1164" i="79" l="1"/>
  <c r="K1164" i="79"/>
  <c r="F1164" i="79"/>
  <c r="I1164" i="79"/>
  <c r="E1164" i="79" l="1"/>
  <c r="O1164" i="79"/>
  <c r="S1164" i="79"/>
  <c r="Z1164" i="79"/>
  <c r="U1164" i="79"/>
  <c r="AA1164" i="79"/>
  <c r="V1164" i="79"/>
  <c r="AB1164" i="79"/>
  <c r="M1164" i="79"/>
  <c r="N1164" i="79"/>
  <c r="W1164" i="79"/>
  <c r="AC1164" i="79"/>
  <c r="X1164" i="79"/>
  <c r="AD1164" i="79"/>
  <c r="Y1164" i="79"/>
  <c r="T1164" i="79"/>
  <c r="P1164" i="79"/>
  <c r="J1164" i="79"/>
  <c r="G1164" i="79"/>
  <c r="H1164" i="79"/>
  <c r="AF537" i="46" l="1"/>
  <c r="AG537" i="46"/>
  <c r="AH537" i="46"/>
  <c r="AI537" i="46"/>
  <c r="AJ537" i="46"/>
  <c r="AK537" i="46"/>
  <c r="AL537" i="46"/>
  <c r="N537" i="46"/>
  <c r="O537" i="46"/>
  <c r="P537" i="46"/>
  <c r="Q537" i="46"/>
  <c r="R537" i="46"/>
  <c r="S537" i="46"/>
  <c r="T537" i="46"/>
  <c r="AM559" i="46" l="1"/>
  <c r="P195" i="85" l="1"/>
  <c r="P194" i="85"/>
  <c r="P209" i="85" s="1"/>
  <c r="C194" i="85" s="1"/>
  <c r="P193" i="85"/>
  <c r="P192" i="85"/>
  <c r="K195" i="85"/>
  <c r="K194" i="85"/>
  <c r="K209" i="85" s="1"/>
  <c r="C192" i="85" s="1"/>
  <c r="K193" i="85"/>
  <c r="K192" i="85"/>
  <c r="P162" i="85"/>
  <c r="P161" i="85"/>
  <c r="P160" i="85"/>
  <c r="P159" i="85"/>
  <c r="K162" i="85"/>
  <c r="K161" i="85"/>
  <c r="K160" i="85"/>
  <c r="K159" i="85"/>
  <c r="P176" i="85"/>
  <c r="C161" i="85" s="1"/>
  <c r="C165" i="85" s="1"/>
  <c r="P128" i="85"/>
  <c r="P127" i="85"/>
  <c r="P126" i="85"/>
  <c r="P143" i="85" s="1"/>
  <c r="C128" i="85" s="1"/>
  <c r="C130" i="85" s="1"/>
  <c r="D130" i="85" s="1"/>
  <c r="F130" i="85" s="1"/>
  <c r="K128" i="85"/>
  <c r="K127" i="85"/>
  <c r="K143" i="85" s="1"/>
  <c r="C126" i="85" s="1"/>
  <c r="K126" i="85"/>
  <c r="P96" i="85"/>
  <c r="P95" i="85"/>
  <c r="P94" i="85"/>
  <c r="P93" i="85"/>
  <c r="P110" i="85" s="1"/>
  <c r="C95" i="85" s="1"/>
  <c r="K96" i="85"/>
  <c r="K95" i="85"/>
  <c r="K94" i="85"/>
  <c r="K93" i="85"/>
  <c r="K110" i="85" s="1"/>
  <c r="C93" i="85" s="1"/>
  <c r="P64" i="85"/>
  <c r="P63" i="85"/>
  <c r="P62" i="85"/>
  <c r="P61" i="85"/>
  <c r="P60" i="85"/>
  <c r="P32" i="85"/>
  <c r="P31" i="85"/>
  <c r="P30" i="85"/>
  <c r="P29" i="85"/>
  <c r="P28" i="85"/>
  <c r="K30" i="85"/>
  <c r="K29" i="85"/>
  <c r="K28" i="85"/>
  <c r="K64" i="85"/>
  <c r="K63" i="85"/>
  <c r="K62" i="85"/>
  <c r="K61" i="85"/>
  <c r="K60" i="85"/>
  <c r="K79" i="85" s="1"/>
  <c r="C60" i="85" s="1"/>
  <c r="P27" i="85"/>
  <c r="K27" i="85"/>
  <c r="C197" i="85" l="1"/>
  <c r="D197" i="85" s="1"/>
  <c r="F197" i="85" s="1"/>
  <c r="C201" i="85"/>
  <c r="D201" i="85" s="1"/>
  <c r="F201" i="85" s="1"/>
  <c r="C195" i="85"/>
  <c r="C198" i="85"/>
  <c r="D198" i="85" s="1"/>
  <c r="F198" i="85" s="1"/>
  <c r="C202" i="85"/>
  <c r="D202" i="85" s="1"/>
  <c r="F202" i="85" s="1"/>
  <c r="D194" i="85"/>
  <c r="F194" i="85" s="1"/>
  <c r="C199" i="85"/>
  <c r="C203" i="85"/>
  <c r="C196" i="85"/>
  <c r="D196" i="85" s="1"/>
  <c r="F196" i="85" s="1"/>
  <c r="C200" i="85"/>
  <c r="D200" i="85" s="1"/>
  <c r="F200" i="85" s="1"/>
  <c r="C204" i="85"/>
  <c r="D204" i="85" s="1"/>
  <c r="F204" i="85" s="1"/>
  <c r="C137" i="85"/>
  <c r="C133" i="85"/>
  <c r="D128" i="85"/>
  <c r="C171" i="85"/>
  <c r="C167" i="85"/>
  <c r="C163" i="85"/>
  <c r="C136" i="85"/>
  <c r="D136" i="85" s="1"/>
  <c r="F136" i="85" s="1"/>
  <c r="C132" i="85"/>
  <c r="D132" i="85" s="1"/>
  <c r="F132" i="85" s="1"/>
  <c r="C170" i="85"/>
  <c r="C166" i="85"/>
  <c r="C129" i="85"/>
  <c r="C135" i="85"/>
  <c r="D135" i="85" s="1"/>
  <c r="F135" i="85" s="1"/>
  <c r="C131" i="85"/>
  <c r="D131" i="85" s="1"/>
  <c r="F131" i="85" s="1"/>
  <c r="C169" i="85"/>
  <c r="C138" i="85"/>
  <c r="D138" i="85" s="1"/>
  <c r="F138" i="85" s="1"/>
  <c r="C134" i="85"/>
  <c r="D134" i="85" s="1"/>
  <c r="F134" i="85" s="1"/>
  <c r="K176" i="85"/>
  <c r="C159" i="85" s="1"/>
  <c r="D165" i="85" s="1"/>
  <c r="F165" i="85" s="1"/>
  <c r="C162" i="85"/>
  <c r="C168" i="85"/>
  <c r="C164" i="85"/>
  <c r="D164" i="85" s="1"/>
  <c r="F164" i="85" s="1"/>
  <c r="F128" i="85"/>
  <c r="D95" i="85"/>
  <c r="F95" i="85" s="1"/>
  <c r="C97" i="85"/>
  <c r="D97" i="85" s="1"/>
  <c r="F97" i="85" s="1"/>
  <c r="C101" i="85"/>
  <c r="D101" i="85" s="1"/>
  <c r="F101" i="85" s="1"/>
  <c r="C105" i="85"/>
  <c r="D105" i="85" s="1"/>
  <c r="F105" i="85" s="1"/>
  <c r="C98" i="85"/>
  <c r="D98" i="85" s="1"/>
  <c r="F98" i="85" s="1"/>
  <c r="C102" i="85"/>
  <c r="D102" i="85" s="1"/>
  <c r="F102" i="85" s="1"/>
  <c r="C96" i="85"/>
  <c r="D96" i="85" s="1"/>
  <c r="F96" i="85" s="1"/>
  <c r="C99" i="85"/>
  <c r="D99" i="85" s="1"/>
  <c r="F99" i="85" s="1"/>
  <c r="C103" i="85"/>
  <c r="C100" i="85"/>
  <c r="D100" i="85" s="1"/>
  <c r="F100" i="85" s="1"/>
  <c r="C104" i="85"/>
  <c r="D104" i="85" s="1"/>
  <c r="F104" i="85" s="1"/>
  <c r="P79" i="85"/>
  <c r="C61" i="85" s="1"/>
  <c r="C71" i="85" s="1"/>
  <c r="D71" i="85" s="1"/>
  <c r="D103" i="85"/>
  <c r="F103" i="85" s="1"/>
  <c r="D161" i="85" l="1"/>
  <c r="F161" i="85" s="1"/>
  <c r="F129" i="85"/>
  <c r="D129" i="85"/>
  <c r="D199" i="85"/>
  <c r="F199" i="85" s="1"/>
  <c r="F195" i="85"/>
  <c r="D195" i="85"/>
  <c r="D169" i="85"/>
  <c r="F169" i="85" s="1"/>
  <c r="F166" i="85"/>
  <c r="D166" i="85"/>
  <c r="D163" i="85"/>
  <c r="F163" i="85" s="1"/>
  <c r="D133" i="85"/>
  <c r="F133" i="85" s="1"/>
  <c r="D168" i="85"/>
  <c r="F168" i="85" s="1"/>
  <c r="D170" i="85"/>
  <c r="F170" i="85" s="1"/>
  <c r="D167" i="85"/>
  <c r="F167" i="85" s="1"/>
  <c r="F137" i="85"/>
  <c r="D137" i="85"/>
  <c r="D162" i="85"/>
  <c r="F162" i="85" s="1"/>
  <c r="D171" i="85"/>
  <c r="F171" i="85" s="1"/>
  <c r="F203" i="85"/>
  <c r="D203" i="85"/>
  <c r="F106" i="85"/>
  <c r="F107" i="85" s="1"/>
  <c r="F110" i="85"/>
  <c r="F113" i="85" s="1"/>
  <c r="F116" i="85" s="1"/>
  <c r="F109" i="85"/>
  <c r="F112" i="85" s="1"/>
  <c r="F115" i="85" s="1"/>
  <c r="F118" i="85" s="1"/>
  <c r="F108" i="85"/>
  <c r="F111" i="85" s="1"/>
  <c r="F114" i="85" s="1"/>
  <c r="F117" i="85" s="1"/>
  <c r="C72" i="85"/>
  <c r="D72" i="85" s="1"/>
  <c r="C66" i="85"/>
  <c r="D66" i="85" s="1"/>
  <c r="C67" i="85"/>
  <c r="D67" i="85" s="1"/>
  <c r="C68" i="85"/>
  <c r="D68" i="85" s="1"/>
  <c r="C63" i="85"/>
  <c r="D63" i="85" s="1"/>
  <c r="C64" i="85"/>
  <c r="D64" i="85" s="1"/>
  <c r="D61" i="85"/>
  <c r="C62" i="85"/>
  <c r="D62" i="85" s="1"/>
  <c r="C69" i="85"/>
  <c r="D69" i="85" s="1"/>
  <c r="C65" i="85"/>
  <c r="D65" i="85" s="1"/>
  <c r="C70" i="85"/>
  <c r="D70" i="85" s="1"/>
  <c r="F139" i="85" l="1"/>
  <c r="F140" i="85" s="1"/>
  <c r="F205" i="85"/>
  <c r="F206" i="85" s="1"/>
  <c r="F172" i="85"/>
  <c r="F173" i="85" s="1"/>
  <c r="H191" i="47"/>
  <c r="H190" i="47"/>
  <c r="H189" i="47"/>
  <c r="H188" i="47"/>
  <c r="H187" i="47"/>
  <c r="H186" i="47"/>
  <c r="F174" i="85" l="1"/>
  <c r="F177" i="85" s="1"/>
  <c r="F180" i="85" s="1"/>
  <c r="F183" i="85" s="1"/>
  <c r="F175" i="85"/>
  <c r="F178" i="85" s="1"/>
  <c r="F181" i="85" s="1"/>
  <c r="F184" i="85" s="1"/>
  <c r="F176" i="85"/>
  <c r="F179" i="85" s="1"/>
  <c r="F182" i="85" s="1"/>
  <c r="F207" i="85"/>
  <c r="F210" i="85" s="1"/>
  <c r="F213" i="85" s="1"/>
  <c r="F216" i="85" s="1"/>
  <c r="F208" i="85"/>
  <c r="F211" i="85" s="1"/>
  <c r="F214" i="85" s="1"/>
  <c r="F217" i="85" s="1"/>
  <c r="F209" i="85"/>
  <c r="F212" i="85" s="1"/>
  <c r="F215" i="85" s="1"/>
  <c r="F142" i="85"/>
  <c r="F145" i="85" s="1"/>
  <c r="F148" i="85" s="1"/>
  <c r="F151" i="85" s="1"/>
  <c r="F141" i="85"/>
  <c r="F144" i="85" s="1"/>
  <c r="F147" i="85" s="1"/>
  <c r="F150" i="85" s="1"/>
  <c r="F143" i="85"/>
  <c r="F146" i="85" s="1"/>
  <c r="F149" i="85" s="1"/>
  <c r="AD1553" i="79"/>
  <c r="S1553" i="79"/>
  <c r="T1553" i="79"/>
  <c r="U1553" i="79"/>
  <c r="V1553" i="79"/>
  <c r="W1553" i="79"/>
  <c r="X1553" i="79"/>
  <c r="Y1553" i="79"/>
  <c r="Z1553" i="79"/>
  <c r="AA1553" i="79"/>
  <c r="AB1553" i="79"/>
  <c r="AC1553" i="79"/>
  <c r="E1553" i="79"/>
  <c r="F1553" i="79"/>
  <c r="G1553" i="79"/>
  <c r="H1553" i="79"/>
  <c r="I1553" i="79"/>
  <c r="J1553" i="79"/>
  <c r="K1553" i="79"/>
  <c r="L1553" i="79"/>
  <c r="M1553" i="79"/>
  <c r="N1553" i="79"/>
  <c r="O1553" i="79"/>
  <c r="P1553" i="79"/>
  <c r="S1359" i="79"/>
  <c r="T1359" i="79"/>
  <c r="U1359" i="79"/>
  <c r="V1359" i="79"/>
  <c r="W1359" i="79"/>
  <c r="X1359" i="79"/>
  <c r="Y1359" i="79"/>
  <c r="Z1359" i="79"/>
  <c r="AA1359" i="79"/>
  <c r="AB1359" i="79"/>
  <c r="AC1359" i="79"/>
  <c r="AD1359" i="79"/>
  <c r="E1359" i="79"/>
  <c r="F1359" i="79"/>
  <c r="G1359" i="79"/>
  <c r="H1359" i="79"/>
  <c r="I1359" i="79"/>
  <c r="J1359" i="79"/>
  <c r="K1359" i="79"/>
  <c r="L1359" i="79"/>
  <c r="M1359" i="79"/>
  <c r="N1359" i="79"/>
  <c r="O1359" i="79"/>
  <c r="P1359" i="79"/>
  <c r="S969" i="79" l="1"/>
  <c r="T969" i="79"/>
  <c r="U969" i="79"/>
  <c r="V969" i="79"/>
  <c r="W969" i="79"/>
  <c r="X969" i="79"/>
  <c r="Y969" i="79"/>
  <c r="Z969" i="79"/>
  <c r="AA969" i="79"/>
  <c r="AB969" i="79"/>
  <c r="AC969" i="79"/>
  <c r="AD969" i="79"/>
  <c r="E969" i="79" l="1"/>
  <c r="F969" i="79"/>
  <c r="G969" i="79"/>
  <c r="H969" i="79"/>
  <c r="I969" i="79"/>
  <c r="J969" i="79"/>
  <c r="K969" i="79"/>
  <c r="L969" i="79"/>
  <c r="M969" i="79"/>
  <c r="N969" i="79"/>
  <c r="O969" i="79"/>
  <c r="P969" i="79"/>
  <c r="S774" i="79"/>
  <c r="T774" i="79"/>
  <c r="U774" i="79"/>
  <c r="V774" i="79"/>
  <c r="W774" i="79"/>
  <c r="X774" i="79"/>
  <c r="Y774" i="79"/>
  <c r="Z774" i="79"/>
  <c r="AA774" i="79"/>
  <c r="AB774" i="79"/>
  <c r="AC774" i="79"/>
  <c r="AD774" i="79"/>
  <c r="E774" i="79"/>
  <c r="F774" i="79"/>
  <c r="G774" i="79"/>
  <c r="H774" i="79"/>
  <c r="I774" i="79"/>
  <c r="J774" i="79"/>
  <c r="K774" i="79"/>
  <c r="L774" i="79"/>
  <c r="M774" i="79"/>
  <c r="N774" i="79"/>
  <c r="O774" i="79"/>
  <c r="P774" i="79"/>
  <c r="AR709" i="79"/>
  <c r="AQ709" i="79"/>
  <c r="AP709" i="79"/>
  <c r="AO709" i="79"/>
  <c r="AN709" i="79"/>
  <c r="AM709" i="79"/>
  <c r="AL709" i="79"/>
  <c r="AE709" i="79"/>
  <c r="AR536" i="79"/>
  <c r="AQ536" i="79"/>
  <c r="AP536" i="79"/>
  <c r="AO536" i="79"/>
  <c r="AN536" i="79"/>
  <c r="AM536" i="79"/>
  <c r="AL536" i="79"/>
  <c r="AK536" i="79"/>
  <c r="AJ536" i="79"/>
  <c r="AI536" i="79"/>
  <c r="AH536" i="79"/>
  <c r="AG536" i="79"/>
  <c r="AF536" i="79"/>
  <c r="AE536" i="79"/>
  <c r="AG527" i="79"/>
  <c r="AF527" i="79"/>
  <c r="AR520" i="79"/>
  <c r="AQ520" i="79"/>
  <c r="AP520" i="79"/>
  <c r="AO520" i="79"/>
  <c r="AN520" i="79"/>
  <c r="AM520" i="79"/>
  <c r="AL520" i="79"/>
  <c r="AK520" i="79"/>
  <c r="AJ520" i="79"/>
  <c r="AI520" i="79"/>
  <c r="AH520" i="79"/>
  <c r="AG520" i="79"/>
  <c r="AF520" i="79"/>
  <c r="AE520" i="79"/>
  <c r="AS519" i="79"/>
  <c r="S581" i="79"/>
  <c r="T581" i="79"/>
  <c r="U581" i="79"/>
  <c r="V581" i="79"/>
  <c r="W581" i="79"/>
  <c r="X581" i="79"/>
  <c r="Y581" i="79"/>
  <c r="Z581" i="79"/>
  <c r="AA581" i="79"/>
  <c r="AB581" i="79"/>
  <c r="AC581" i="79"/>
  <c r="AD581" i="79"/>
  <c r="R581" i="79"/>
  <c r="E581" i="79"/>
  <c r="F581" i="79"/>
  <c r="G581" i="79"/>
  <c r="H581" i="79"/>
  <c r="I581" i="79"/>
  <c r="J581" i="79"/>
  <c r="K581" i="79"/>
  <c r="L581" i="79"/>
  <c r="M581" i="79"/>
  <c r="N581" i="79"/>
  <c r="O581" i="79"/>
  <c r="P581" i="79"/>
  <c r="E385" i="79"/>
  <c r="F385" i="79"/>
  <c r="G385" i="79"/>
  <c r="H385" i="79"/>
  <c r="I385" i="79"/>
  <c r="J385" i="79"/>
  <c r="K385" i="79"/>
  <c r="L385" i="79"/>
  <c r="M385" i="79"/>
  <c r="N385" i="79"/>
  <c r="O385" i="79"/>
  <c r="P385" i="79"/>
  <c r="E195" i="79"/>
  <c r="F195" i="79"/>
  <c r="G195" i="79"/>
  <c r="W537" i="46"/>
  <c r="X537" i="46"/>
  <c r="Y537" i="46"/>
  <c r="Z537" i="46"/>
  <c r="AA537" i="46"/>
  <c r="AB537" i="46"/>
  <c r="AC537" i="46"/>
  <c r="AD537" i="46"/>
  <c r="AE537" i="46"/>
  <c r="E537" i="46"/>
  <c r="F537" i="46"/>
  <c r="G537" i="46"/>
  <c r="H537" i="46"/>
  <c r="I537" i="46"/>
  <c r="J537" i="46"/>
  <c r="K537" i="46"/>
  <c r="L537" i="46"/>
  <c r="M537" i="46"/>
  <c r="W401" i="46"/>
  <c r="X401" i="46"/>
  <c r="Y401" i="46"/>
  <c r="Z401" i="46"/>
  <c r="AA401" i="46"/>
  <c r="AB401" i="46"/>
  <c r="AC401" i="46"/>
  <c r="AD401" i="46"/>
  <c r="AE401" i="46"/>
  <c r="M401" i="46"/>
  <c r="E401" i="46"/>
  <c r="F401" i="46"/>
  <c r="G401" i="46"/>
  <c r="H401" i="46"/>
  <c r="I401" i="46"/>
  <c r="J401" i="46"/>
  <c r="K401" i="46"/>
  <c r="L401" i="46"/>
  <c r="AM283" i="46"/>
  <c r="W265" i="46"/>
  <c r="X265" i="46"/>
  <c r="Y265" i="46"/>
  <c r="Z265" i="46"/>
  <c r="AA265" i="46"/>
  <c r="AB265" i="46"/>
  <c r="AC265" i="46"/>
  <c r="AD265" i="46"/>
  <c r="AE265" i="46"/>
  <c r="E265" i="46"/>
  <c r="F265" i="46"/>
  <c r="G265" i="46"/>
  <c r="H265" i="46"/>
  <c r="I265" i="46"/>
  <c r="J265" i="46"/>
  <c r="K265" i="46"/>
  <c r="L265" i="46"/>
  <c r="M265" i="46"/>
  <c r="W127" i="46"/>
  <c r="X127" i="46"/>
  <c r="Y127" i="46"/>
  <c r="Z127" i="46"/>
  <c r="AA127" i="46"/>
  <c r="AB127" i="46"/>
  <c r="AC127" i="46"/>
  <c r="AD127" i="46"/>
  <c r="AE127" i="46"/>
  <c r="E127" i="46"/>
  <c r="F127" i="46"/>
  <c r="G127" i="46"/>
  <c r="H127" i="46"/>
  <c r="I127" i="46"/>
  <c r="J127" i="46"/>
  <c r="K127" i="46"/>
  <c r="L127" i="46"/>
  <c r="M127" i="46"/>
  <c r="G100" i="43"/>
  <c r="H100" i="43"/>
  <c r="I100" i="43"/>
  <c r="J100" i="43"/>
  <c r="F100" i="43"/>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20" i="79" l="1"/>
  <c r="Q1417" i="79"/>
  <c r="Q1414" i="79"/>
  <c r="Q1411" i="79"/>
  <c r="Q1408" i="79"/>
  <c r="Q1226" i="79"/>
  <c r="Q1223" i="79"/>
  <c r="Q1220" i="79"/>
  <c r="Q1217" i="79"/>
  <c r="Q1214" i="79"/>
  <c r="Q1031" i="79"/>
  <c r="Q1028" i="79"/>
  <c r="Q1025" i="79"/>
  <c r="Q1022" i="79"/>
  <c r="Q1019" i="79"/>
  <c r="Q836" i="79"/>
  <c r="Q833" i="79"/>
  <c r="Q830" i="79"/>
  <c r="Q827" i="79"/>
  <c r="Q824" i="79"/>
  <c r="Q643" i="79"/>
  <c r="Q640" i="79"/>
  <c r="Q637" i="79"/>
  <c r="Q634" i="79"/>
  <c r="Q631"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11" i="79" l="1"/>
  <c r="AS1388" i="79"/>
  <c r="AS1194" i="79"/>
  <c r="AS999" i="79"/>
  <c r="AS804" i="79"/>
  <c r="AS611" i="79"/>
  <c r="AS415" i="79"/>
  <c r="AS225" i="79"/>
  <c r="AS35" i="79"/>
  <c r="Q100" i="43"/>
  <c r="P100" i="43"/>
  <c r="O100" i="43"/>
  <c r="N100" i="43"/>
  <c r="M100" i="43"/>
  <c r="L100" i="43"/>
  <c r="K100" i="43"/>
  <c r="E100" i="43"/>
  <c r="D100" i="43"/>
  <c r="Q53" i="43"/>
  <c r="P53" i="43"/>
  <c r="O53" i="43"/>
  <c r="AP611" i="79" s="1"/>
  <c r="N53" i="43"/>
  <c r="AO1664" i="79" s="1"/>
  <c r="M53" i="43"/>
  <c r="AN225" i="79" s="1"/>
  <c r="L53" i="43"/>
  <c r="K53" i="43"/>
  <c r="AL1388" i="79" s="1"/>
  <c r="AK1664" i="79"/>
  <c r="AH1637" i="79"/>
  <c r="AG1664" i="79"/>
  <c r="E53" i="43"/>
  <c r="AF1637" i="79" s="1"/>
  <c r="D53" i="43"/>
  <c r="AE804" i="79" s="1"/>
  <c r="AS1691" i="79"/>
  <c r="AS1664" i="79"/>
  <c r="AS1637" i="79"/>
  <c r="AS1585" i="79"/>
  <c r="E29" i="45"/>
  <c r="E30" i="45" s="1"/>
  <c r="D124" i="45" s="1"/>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AR1692" i="79"/>
  <c r="AQ1692" i="79"/>
  <c r="AP1692" i="79"/>
  <c r="AO1692" i="79"/>
  <c r="AN1692" i="79"/>
  <c r="AM1692" i="79"/>
  <c r="AL1692" i="79"/>
  <c r="AK1692" i="79"/>
  <c r="AJ1692" i="79"/>
  <c r="AI1692" i="79"/>
  <c r="AH1692" i="79"/>
  <c r="AG1692" i="79"/>
  <c r="AF1692" i="79"/>
  <c r="AE1692" i="79"/>
  <c r="AR1665" i="79"/>
  <c r="AQ1665" i="79"/>
  <c r="AP1665" i="79"/>
  <c r="AO1665" i="79"/>
  <c r="AN1665" i="79"/>
  <c r="AM1665" i="79"/>
  <c r="AL1665" i="79"/>
  <c r="AK1665" i="79"/>
  <c r="AJ1665" i="79"/>
  <c r="AI1665" i="79"/>
  <c r="AH1665" i="79"/>
  <c r="AG1665" i="79"/>
  <c r="AF1665" i="79"/>
  <c r="AE1665" i="79"/>
  <c r="AR1638" i="79"/>
  <c r="AQ1638" i="79"/>
  <c r="AP1638" i="79"/>
  <c r="AO1638" i="79"/>
  <c r="AN1638" i="79"/>
  <c r="AM1638" i="79"/>
  <c r="AL1638" i="79"/>
  <c r="AK1638" i="79"/>
  <c r="AJ1638" i="79"/>
  <c r="AI1638" i="79"/>
  <c r="AH1638" i="79"/>
  <c r="AG1638" i="79"/>
  <c r="AF1638" i="79"/>
  <c r="AE1638" i="79"/>
  <c r="AK1637" i="79" l="1"/>
  <c r="AL804" i="79"/>
  <c r="AK611" i="79"/>
  <c r="AP1388" i="79"/>
  <c r="AL1664" i="79"/>
  <c r="AL611" i="79"/>
  <c r="AO999" i="79"/>
  <c r="AP1664" i="79"/>
  <c r="AK415" i="79"/>
  <c r="AO415" i="79"/>
  <c r="AO611" i="79"/>
  <c r="AK1194" i="79"/>
  <c r="AP1611" i="79"/>
  <c r="AK225" i="79"/>
  <c r="AK1388" i="79"/>
  <c r="AP35" i="79"/>
  <c r="AO225" i="79"/>
  <c r="AK999" i="79"/>
  <c r="AO1194" i="79"/>
  <c r="AO1388" i="79"/>
  <c r="AI1194" i="79"/>
  <c r="AI415" i="79"/>
  <c r="AI1388" i="79"/>
  <c r="AI611" i="79"/>
  <c r="AM1637" i="79"/>
  <c r="AM1194" i="79"/>
  <c r="AM415" i="79"/>
  <c r="AM1388" i="79"/>
  <c r="AM611" i="79"/>
  <c r="AQ1637" i="79"/>
  <c r="AQ1194" i="79"/>
  <c r="AQ415" i="79"/>
  <c r="AQ1585" i="79"/>
  <c r="AQ1388" i="79"/>
  <c r="AQ611" i="79"/>
  <c r="AM35" i="79"/>
  <c r="AI225" i="79"/>
  <c r="AI804" i="79"/>
  <c r="AQ804" i="79"/>
  <c r="AQ999" i="79"/>
  <c r="AM1611" i="79"/>
  <c r="AI1637" i="79"/>
  <c r="AJ1664" i="79"/>
  <c r="AJ1388" i="79"/>
  <c r="AJ611" i="79"/>
  <c r="AJ1611" i="79"/>
  <c r="AJ804" i="79"/>
  <c r="AJ35" i="79"/>
  <c r="AN1388" i="79"/>
  <c r="AN611" i="79"/>
  <c r="AN1611" i="79"/>
  <c r="AN804" i="79"/>
  <c r="AN35" i="79"/>
  <c r="AR1585" i="79"/>
  <c r="AR1388" i="79"/>
  <c r="AR611" i="79"/>
  <c r="AR1637" i="79"/>
  <c r="AR1611" i="79"/>
  <c r="AR804" i="79"/>
  <c r="AR35" i="79"/>
  <c r="AJ225" i="79"/>
  <c r="AJ415" i="79"/>
  <c r="AR415" i="79"/>
  <c r="AM999" i="79"/>
  <c r="AR999" i="79"/>
  <c r="AN1194" i="79"/>
  <c r="AI1585" i="79"/>
  <c r="AI35" i="79"/>
  <c r="AQ35" i="79"/>
  <c r="AQ225" i="79"/>
  <c r="AM804" i="79"/>
  <c r="AI999" i="79"/>
  <c r="AN999" i="79"/>
  <c r="AI1611" i="79"/>
  <c r="AQ1611" i="79"/>
  <c r="AN1585" i="79"/>
  <c r="AL1585" i="79"/>
  <c r="AL999" i="79"/>
  <c r="AL225" i="79"/>
  <c r="AL1194" i="79"/>
  <c r="AL415" i="79"/>
  <c r="AP999" i="79"/>
  <c r="AP225" i="79"/>
  <c r="AP1194" i="79"/>
  <c r="AP415" i="79"/>
  <c r="AL35" i="79"/>
  <c r="AM225" i="79"/>
  <c r="AR225" i="79"/>
  <c r="AN415" i="79"/>
  <c r="AP804" i="79"/>
  <c r="AJ999" i="79"/>
  <c r="AJ1194" i="79"/>
  <c r="AR1194" i="79"/>
  <c r="AL1611" i="79"/>
  <c r="AK35" i="79"/>
  <c r="AO35" i="79"/>
  <c r="AK804" i="79"/>
  <c r="AO804" i="79"/>
  <c r="AK1611" i="79"/>
  <c r="AO1611" i="79"/>
  <c r="P23" i="45"/>
  <c r="C135" i="45" s="1"/>
  <c r="AF1585" i="79"/>
  <c r="AF804" i="79"/>
  <c r="AF999" i="79"/>
  <c r="AF415" i="79"/>
  <c r="AF35" i="79"/>
  <c r="AE1637" i="79"/>
  <c r="AE35" i="79"/>
  <c r="AE611" i="79"/>
  <c r="AE999" i="79"/>
  <c r="AE1611" i="79"/>
  <c r="AE1664" i="79"/>
  <c r="AE1691" i="79"/>
  <c r="AE1585" i="79"/>
  <c r="AE1194" i="79"/>
  <c r="AG1388" i="79"/>
  <c r="AH415" i="79"/>
  <c r="AH35" i="79"/>
  <c r="AE225" i="79"/>
  <c r="AF611" i="79"/>
  <c r="AF1194" i="79"/>
  <c r="AE1388" i="79"/>
  <c r="AF1611" i="79"/>
  <c r="AH1388" i="79"/>
  <c r="AF225" i="79"/>
  <c r="AE415" i="79"/>
  <c r="AG611" i="79"/>
  <c r="AF1388" i="79"/>
  <c r="O23" i="45"/>
  <c r="C134" i="45" s="1"/>
  <c r="E23" i="45"/>
  <c r="C124" i="45" s="1"/>
  <c r="P30" i="45"/>
  <c r="D135" i="45" s="1"/>
  <c r="O30" i="45"/>
  <c r="D134" i="45" s="1"/>
  <c r="N30" i="45"/>
  <c r="D133" i="45" s="1"/>
  <c r="L30" i="45"/>
  <c r="D131" i="45" s="1"/>
  <c r="N23" i="45"/>
  <c r="C133" i="45" s="1"/>
  <c r="M23" i="45"/>
  <c r="C132" i="45" s="1"/>
  <c r="AH804" i="79"/>
  <c r="AH1194" i="79"/>
  <c r="AH1664" i="79"/>
  <c r="AH225" i="79"/>
  <c r="AH1611" i="79"/>
  <c r="AH611" i="79"/>
  <c r="AH999" i="79"/>
  <c r="AG415" i="79"/>
  <c r="AG1194" i="79"/>
  <c r="AG225" i="79"/>
  <c r="AG999" i="79"/>
  <c r="AG35" i="79"/>
  <c r="AG804" i="79"/>
  <c r="AG1611" i="79"/>
  <c r="AR1691" i="79"/>
  <c r="AR1664" i="79"/>
  <c r="AQ1664" i="79"/>
  <c r="AQ1691" i="79"/>
  <c r="AP1637" i="79"/>
  <c r="AP1691" i="79"/>
  <c r="AP1585" i="79"/>
  <c r="AO1691" i="79"/>
  <c r="AO1585" i="79"/>
  <c r="AO1637" i="79"/>
  <c r="AN1637" i="79"/>
  <c r="AN1691" i="79"/>
  <c r="AN1664" i="79"/>
  <c r="AM1585" i="79"/>
  <c r="AM1664" i="79"/>
  <c r="AM1691" i="79"/>
  <c r="AL1691" i="79"/>
  <c r="AL1637" i="79"/>
  <c r="AK1585" i="79"/>
  <c r="AK1691" i="79"/>
  <c r="AJ1691" i="79"/>
  <c r="AJ1585" i="79"/>
  <c r="AJ1637" i="79"/>
  <c r="AI1664" i="79"/>
  <c r="AI1691" i="79"/>
  <c r="AH1691" i="79"/>
  <c r="AH1585" i="79"/>
  <c r="AG1637" i="79"/>
  <c r="AG1691" i="79"/>
  <c r="AG1585" i="79"/>
  <c r="AF1691" i="79"/>
  <c r="AF1664" i="79"/>
  <c r="AR1551" i="79"/>
  <c r="AQ1551" i="79"/>
  <c r="AP1551" i="79"/>
  <c r="AO1551" i="79"/>
  <c r="AN1551" i="79"/>
  <c r="AM1551" i="79"/>
  <c r="AL1551" i="79"/>
  <c r="AK1551" i="79"/>
  <c r="AJ1551" i="79"/>
  <c r="AI1551" i="79"/>
  <c r="AH1551" i="79"/>
  <c r="AG1551" i="79"/>
  <c r="AF1551" i="79"/>
  <c r="AE1551" i="79"/>
  <c r="Q1551" i="79"/>
  <c r="AS1550" i="79"/>
  <c r="AR1357" i="79"/>
  <c r="AQ1357" i="79"/>
  <c r="AP1357" i="79"/>
  <c r="AO1357" i="79"/>
  <c r="AN1357" i="79"/>
  <c r="AM1357" i="79"/>
  <c r="AL1357" i="79"/>
  <c r="AK1357" i="79"/>
  <c r="AJ1357" i="79"/>
  <c r="AI1357" i="79"/>
  <c r="AH1357" i="79"/>
  <c r="AG1357" i="79"/>
  <c r="AF1357" i="79"/>
  <c r="AE1357" i="79"/>
  <c r="Q1357" i="79"/>
  <c r="AS1356" i="79"/>
  <c r="AR1162" i="79"/>
  <c r="AQ1162" i="79"/>
  <c r="AP1162" i="79"/>
  <c r="AO1162" i="79"/>
  <c r="AN1162" i="79"/>
  <c r="AM1162" i="79"/>
  <c r="AL1162" i="79"/>
  <c r="AK1162" i="79"/>
  <c r="AJ1162" i="79"/>
  <c r="AI1162" i="79"/>
  <c r="AH1162" i="79"/>
  <c r="AG1162" i="79"/>
  <c r="AF1162" i="79"/>
  <c r="AE1162" i="79"/>
  <c r="Q1162" i="79"/>
  <c r="AS1161" i="79"/>
  <c r="AR967" i="79"/>
  <c r="AQ967" i="79"/>
  <c r="AP967" i="79"/>
  <c r="AO967" i="79"/>
  <c r="AN967" i="79"/>
  <c r="AM967" i="79"/>
  <c r="AL967" i="79"/>
  <c r="AK967" i="79"/>
  <c r="AJ967" i="79"/>
  <c r="AI967" i="79"/>
  <c r="AH967" i="79"/>
  <c r="AG967" i="79"/>
  <c r="AF967" i="79"/>
  <c r="AE967" i="79"/>
  <c r="Q967" i="79"/>
  <c r="AS966"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53" i="79"/>
  <c r="D1553" i="79"/>
  <c r="AR1546" i="79"/>
  <c r="AQ1546" i="79"/>
  <c r="AP1546" i="79"/>
  <c r="AO1546" i="79"/>
  <c r="AN1546" i="79"/>
  <c r="AM1546" i="79"/>
  <c r="AL1546" i="79"/>
  <c r="AK1546" i="79"/>
  <c r="AJ1546" i="79"/>
  <c r="AI1546" i="79"/>
  <c r="AH1546" i="79"/>
  <c r="AG1546" i="79"/>
  <c r="AF1546" i="79"/>
  <c r="AE1546" i="79"/>
  <c r="Q1546" i="79"/>
  <c r="AS1545" i="79"/>
  <c r="AR1543" i="79"/>
  <c r="AQ1543" i="79"/>
  <c r="AP1543" i="79"/>
  <c r="AO1543" i="79"/>
  <c r="AN1543" i="79"/>
  <c r="AM1543" i="79"/>
  <c r="AL1543" i="79"/>
  <c r="AK1543" i="79"/>
  <c r="AJ1543" i="79"/>
  <c r="AI1543" i="79"/>
  <c r="AH1543" i="79"/>
  <c r="AG1543" i="79"/>
  <c r="AF1543" i="79"/>
  <c r="AE1543" i="79"/>
  <c r="Q1543" i="79"/>
  <c r="AS1542"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3" i="79"/>
  <c r="AQ1503" i="79"/>
  <c r="AP1503" i="79"/>
  <c r="AO1503" i="79"/>
  <c r="AN1503" i="79"/>
  <c r="AM1503" i="79"/>
  <c r="AL1503" i="79"/>
  <c r="AK1503" i="79"/>
  <c r="AJ1503" i="79"/>
  <c r="AI1503" i="79"/>
  <c r="AH1503" i="79"/>
  <c r="AG1503" i="79"/>
  <c r="AF1503" i="79"/>
  <c r="AE1503" i="79"/>
  <c r="Q1503" i="79"/>
  <c r="AS1502" i="79"/>
  <c r="AR1500" i="79"/>
  <c r="AQ1500" i="79"/>
  <c r="AP1500" i="79"/>
  <c r="AO1500" i="79"/>
  <c r="AN1500" i="79"/>
  <c r="AM1500" i="79"/>
  <c r="AL1500" i="79"/>
  <c r="AK1500" i="79"/>
  <c r="AJ1500" i="79"/>
  <c r="AI1500" i="79"/>
  <c r="AH1500" i="79"/>
  <c r="AG1500" i="79"/>
  <c r="AF1500" i="79"/>
  <c r="AE1500" i="79"/>
  <c r="Q1500" i="79"/>
  <c r="AS1499" i="79"/>
  <c r="AR1497" i="79"/>
  <c r="AQ1497" i="79"/>
  <c r="AP1497" i="79"/>
  <c r="AO1497" i="79"/>
  <c r="AN1497" i="79"/>
  <c r="AM1497" i="79"/>
  <c r="AL1497" i="79"/>
  <c r="AK1497" i="79"/>
  <c r="AJ1497" i="79"/>
  <c r="AI1497" i="79"/>
  <c r="AH1497" i="79"/>
  <c r="AG1497" i="79"/>
  <c r="AF1497" i="79"/>
  <c r="AE1497" i="79"/>
  <c r="Q1497" i="79"/>
  <c r="AS1496" i="79"/>
  <c r="AR1493" i="79"/>
  <c r="AQ1493" i="79"/>
  <c r="AP1493" i="79"/>
  <c r="AO1493" i="79"/>
  <c r="AN1493" i="79"/>
  <c r="AM1493" i="79"/>
  <c r="AL1493" i="79"/>
  <c r="AK1493" i="79"/>
  <c r="AJ1493" i="79"/>
  <c r="AI1493" i="79"/>
  <c r="AH1493" i="79"/>
  <c r="AG1493" i="79"/>
  <c r="AF1493" i="79"/>
  <c r="AE1493" i="79"/>
  <c r="Q1493" i="79"/>
  <c r="AS1492" i="79"/>
  <c r="AR1490" i="79"/>
  <c r="AQ1490" i="79"/>
  <c r="AP1490" i="79"/>
  <c r="AO1490" i="79"/>
  <c r="AN1490" i="79"/>
  <c r="AM1490" i="79"/>
  <c r="AL1490" i="79"/>
  <c r="AK1490" i="79"/>
  <c r="AJ1490" i="79"/>
  <c r="AI1490" i="79"/>
  <c r="AH1490" i="79"/>
  <c r="AG1490" i="79"/>
  <c r="AF1490" i="79"/>
  <c r="AE1490" i="79"/>
  <c r="Q1490" i="79"/>
  <c r="AS1489"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8" i="79"/>
  <c r="AQ1468" i="79"/>
  <c r="AP1468" i="79"/>
  <c r="AO1468" i="79"/>
  <c r="AN1468" i="79"/>
  <c r="AM1468" i="79"/>
  <c r="AL1468" i="79"/>
  <c r="AK1468" i="79"/>
  <c r="AJ1468" i="79"/>
  <c r="AI1468" i="79"/>
  <c r="AH1468" i="79"/>
  <c r="AG1468" i="79"/>
  <c r="AF1468" i="79"/>
  <c r="AE1468" i="79"/>
  <c r="AS1467" i="79"/>
  <c r="AR1465" i="79"/>
  <c r="AQ1465" i="79"/>
  <c r="AP1465" i="79"/>
  <c r="AO1465" i="79"/>
  <c r="AN1465" i="79"/>
  <c r="AM1465" i="79"/>
  <c r="AL1465" i="79"/>
  <c r="AK1465" i="79"/>
  <c r="AJ1465" i="79"/>
  <c r="AI1465" i="79"/>
  <c r="AH1465" i="79"/>
  <c r="AG1465" i="79"/>
  <c r="AF1465" i="79"/>
  <c r="AE1465" i="79"/>
  <c r="AS1464"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4" i="79"/>
  <c r="AQ1454" i="79"/>
  <c r="AP1454" i="79"/>
  <c r="AO1454" i="79"/>
  <c r="AN1454" i="79"/>
  <c r="AM1454" i="79"/>
  <c r="AL1454" i="79"/>
  <c r="AK1454" i="79"/>
  <c r="AJ1454" i="79"/>
  <c r="AI1454" i="79"/>
  <c r="AH1454" i="79"/>
  <c r="AG1454" i="79"/>
  <c r="AF1454" i="79"/>
  <c r="AE1454" i="79"/>
  <c r="Q1454" i="79"/>
  <c r="AS1453" i="79"/>
  <c r="AR1451" i="79"/>
  <c r="AQ1451" i="79"/>
  <c r="AP1451" i="79"/>
  <c r="AO1451" i="79"/>
  <c r="AN1451" i="79"/>
  <c r="AM1451" i="79"/>
  <c r="AL1451" i="79"/>
  <c r="AK1451" i="79"/>
  <c r="AJ1451" i="79"/>
  <c r="AI1451" i="79"/>
  <c r="AH1451" i="79"/>
  <c r="AG1451" i="79"/>
  <c r="AF1451" i="79"/>
  <c r="AE1451" i="79"/>
  <c r="Q1451" i="79"/>
  <c r="AS1450"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1" i="79"/>
  <c r="AQ1441" i="79"/>
  <c r="AP1441" i="79"/>
  <c r="AO1441" i="79"/>
  <c r="AN1441" i="79"/>
  <c r="AM1441" i="79"/>
  <c r="AL1441" i="79"/>
  <c r="AK1441" i="79"/>
  <c r="AJ1441" i="79"/>
  <c r="AI1441" i="79"/>
  <c r="AH1441" i="79"/>
  <c r="AG1441" i="79"/>
  <c r="AF1441" i="79"/>
  <c r="AE1441" i="79"/>
  <c r="Q1441" i="79"/>
  <c r="AS1440" i="79"/>
  <c r="AR1438" i="79"/>
  <c r="AQ1438" i="79"/>
  <c r="AP1438" i="79"/>
  <c r="AO1438" i="79"/>
  <c r="AN1438" i="79"/>
  <c r="AM1438" i="79"/>
  <c r="AL1438" i="79"/>
  <c r="AK1438" i="79"/>
  <c r="AJ1438" i="79"/>
  <c r="AI1438" i="79"/>
  <c r="AH1438" i="79"/>
  <c r="AG1438" i="79"/>
  <c r="AF1438" i="79"/>
  <c r="AE1438" i="79"/>
  <c r="Q1438" i="79"/>
  <c r="AS1437" i="79"/>
  <c r="AR1434" i="79"/>
  <c r="AQ1434" i="79"/>
  <c r="AP1434" i="79"/>
  <c r="AO1434" i="79"/>
  <c r="AN1434" i="79"/>
  <c r="AM1434" i="79"/>
  <c r="AL1434" i="79"/>
  <c r="AK1434" i="79"/>
  <c r="AJ1434" i="79"/>
  <c r="AI1434" i="79"/>
  <c r="AH1434" i="79"/>
  <c r="AG1434" i="79"/>
  <c r="AF1434" i="79"/>
  <c r="AE1434" i="79"/>
  <c r="Q1434" i="79"/>
  <c r="AS1433" i="79"/>
  <c r="AR1430" i="79"/>
  <c r="AQ1430" i="79"/>
  <c r="AP1430" i="79"/>
  <c r="AO1430" i="79"/>
  <c r="AN1430" i="79"/>
  <c r="AM1430" i="79"/>
  <c r="AL1430" i="79"/>
  <c r="AK1430" i="79"/>
  <c r="AJ1430" i="79"/>
  <c r="AI1430" i="79"/>
  <c r="AH1430" i="79"/>
  <c r="AG1430" i="79"/>
  <c r="AF1430" i="79"/>
  <c r="AE1430" i="79"/>
  <c r="Q1430" i="79"/>
  <c r="AS1429" i="79"/>
  <c r="AR1427" i="79"/>
  <c r="AQ1427" i="79"/>
  <c r="AP1427" i="79"/>
  <c r="AO1427" i="79"/>
  <c r="AN1427" i="79"/>
  <c r="AM1427" i="79"/>
  <c r="AL1427" i="79"/>
  <c r="AK1427" i="79"/>
  <c r="AJ1427" i="79"/>
  <c r="AI1427" i="79"/>
  <c r="AH1427" i="79"/>
  <c r="AG1427" i="79"/>
  <c r="AF1427" i="79"/>
  <c r="AE1427" i="79"/>
  <c r="Q1427" i="79"/>
  <c r="AS1426" i="79"/>
  <c r="AR1424" i="79"/>
  <c r="AQ1424" i="79"/>
  <c r="AP1424" i="79"/>
  <c r="AO1424" i="79"/>
  <c r="AN1424" i="79"/>
  <c r="AM1424" i="79"/>
  <c r="AL1424" i="79"/>
  <c r="AK1424" i="79"/>
  <c r="AJ1424" i="79"/>
  <c r="AI1424" i="79"/>
  <c r="AH1424" i="79"/>
  <c r="AG1424" i="79"/>
  <c r="AF1424" i="79"/>
  <c r="AE1424" i="79"/>
  <c r="Q1424" i="79"/>
  <c r="AS1423" i="79"/>
  <c r="AR1420" i="79"/>
  <c r="AQ1420" i="79"/>
  <c r="AP1420" i="79"/>
  <c r="AO1420" i="79"/>
  <c r="AN1420" i="79"/>
  <c r="AM1420" i="79"/>
  <c r="AL1420" i="79"/>
  <c r="AK1420" i="79"/>
  <c r="AJ1420" i="79"/>
  <c r="AI1420" i="79"/>
  <c r="AH1420" i="79"/>
  <c r="AG1420" i="79"/>
  <c r="AF1420" i="79"/>
  <c r="AE1420" i="79"/>
  <c r="AS1419" i="79"/>
  <c r="AR1417" i="79"/>
  <c r="AQ1417" i="79"/>
  <c r="AP1417" i="79"/>
  <c r="AO1417" i="79"/>
  <c r="AN1417" i="79"/>
  <c r="AM1417" i="79"/>
  <c r="AL1417" i="79"/>
  <c r="AK1417" i="79"/>
  <c r="AJ1417" i="79"/>
  <c r="AI1417" i="79"/>
  <c r="AH1417" i="79"/>
  <c r="AG1417" i="79"/>
  <c r="AF1417" i="79"/>
  <c r="AE1417" i="79"/>
  <c r="AS1416"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4" i="79"/>
  <c r="AQ1404" i="79"/>
  <c r="AP1404" i="79"/>
  <c r="AO1404" i="79"/>
  <c r="AN1404" i="79"/>
  <c r="AM1404" i="79"/>
  <c r="AL1404" i="79"/>
  <c r="AK1404" i="79"/>
  <c r="AJ1404" i="79"/>
  <c r="AI1404" i="79"/>
  <c r="AH1404" i="79"/>
  <c r="AG1404" i="79"/>
  <c r="AF1404" i="79"/>
  <c r="AE1404" i="79"/>
  <c r="AS1403" i="79"/>
  <c r="AR1401" i="79"/>
  <c r="AQ1401" i="79"/>
  <c r="AP1401" i="79"/>
  <c r="AO1401" i="79"/>
  <c r="AN1401" i="79"/>
  <c r="AM1401" i="79"/>
  <c r="AL1401" i="79"/>
  <c r="AK1401" i="79"/>
  <c r="AJ1401" i="79"/>
  <c r="AI1401" i="79"/>
  <c r="AH1401" i="79"/>
  <c r="AG1401" i="79"/>
  <c r="AF1401" i="79"/>
  <c r="AE1401" i="79"/>
  <c r="AS1400"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R1359" i="79"/>
  <c r="D1359" i="79"/>
  <c r="AR1352" i="79"/>
  <c r="AQ1352" i="79"/>
  <c r="AP1352" i="79"/>
  <c r="AO1352" i="79"/>
  <c r="AN1352" i="79"/>
  <c r="AM1352" i="79"/>
  <c r="AL1352" i="79"/>
  <c r="AK1352" i="79"/>
  <c r="AJ1352" i="79"/>
  <c r="AI1352" i="79"/>
  <c r="AH1352" i="79"/>
  <c r="AG1352" i="79"/>
  <c r="AF1352" i="79"/>
  <c r="AE1352" i="79"/>
  <c r="Q1352" i="79"/>
  <c r="AS1351" i="79"/>
  <c r="AR1349" i="79"/>
  <c r="AQ1349" i="79"/>
  <c r="AP1349" i="79"/>
  <c r="AO1349" i="79"/>
  <c r="AN1349" i="79"/>
  <c r="AM1349" i="79"/>
  <c r="AL1349" i="79"/>
  <c r="AK1349" i="79"/>
  <c r="AJ1349" i="79"/>
  <c r="AI1349" i="79"/>
  <c r="AH1349" i="79"/>
  <c r="AG1349" i="79"/>
  <c r="AF1349" i="79"/>
  <c r="AE1349" i="79"/>
  <c r="Q1349" i="79"/>
  <c r="AS1348"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09" i="79"/>
  <c r="AQ1309" i="79"/>
  <c r="AP1309" i="79"/>
  <c r="AO1309" i="79"/>
  <c r="AN1309" i="79"/>
  <c r="AM1309" i="79"/>
  <c r="AL1309" i="79"/>
  <c r="AK1309" i="79"/>
  <c r="AJ1309" i="79"/>
  <c r="AI1309" i="79"/>
  <c r="AH1309" i="79"/>
  <c r="AG1309" i="79"/>
  <c r="AF1309" i="79"/>
  <c r="AE1309" i="79"/>
  <c r="Q1309" i="79"/>
  <c r="AS1308" i="79"/>
  <c r="AR1306" i="79"/>
  <c r="AQ1306" i="79"/>
  <c r="AP1306" i="79"/>
  <c r="AO1306" i="79"/>
  <c r="AN1306" i="79"/>
  <c r="AM1306" i="79"/>
  <c r="AL1306" i="79"/>
  <c r="AK1306" i="79"/>
  <c r="AJ1306" i="79"/>
  <c r="AI1306" i="79"/>
  <c r="AH1306" i="79"/>
  <c r="AG1306" i="79"/>
  <c r="AF1306" i="79"/>
  <c r="AE1306" i="79"/>
  <c r="Q1306" i="79"/>
  <c r="AS1305" i="79"/>
  <c r="AR1303" i="79"/>
  <c r="AQ1303" i="79"/>
  <c r="AP1303" i="79"/>
  <c r="AO1303" i="79"/>
  <c r="AN1303" i="79"/>
  <c r="AM1303" i="79"/>
  <c r="AL1303" i="79"/>
  <c r="AK1303" i="79"/>
  <c r="AJ1303" i="79"/>
  <c r="AI1303" i="79"/>
  <c r="AH1303" i="79"/>
  <c r="AG1303" i="79"/>
  <c r="AF1303" i="79"/>
  <c r="AE1303" i="79"/>
  <c r="Q1303" i="79"/>
  <c r="AS1302" i="79"/>
  <c r="AR1299" i="79"/>
  <c r="AQ1299" i="79"/>
  <c r="AP1299" i="79"/>
  <c r="AO1299" i="79"/>
  <c r="AN1299" i="79"/>
  <c r="AM1299" i="79"/>
  <c r="AL1299" i="79"/>
  <c r="AK1299" i="79"/>
  <c r="AJ1299" i="79"/>
  <c r="AI1299" i="79"/>
  <c r="AH1299" i="79"/>
  <c r="AG1299" i="79"/>
  <c r="AF1299" i="79"/>
  <c r="AE1299" i="79"/>
  <c r="Q1299" i="79"/>
  <c r="AS1298" i="79"/>
  <c r="AR1296" i="79"/>
  <c r="AQ1296" i="79"/>
  <c r="AP1296" i="79"/>
  <c r="AO1296" i="79"/>
  <c r="AN1296" i="79"/>
  <c r="AM1296" i="79"/>
  <c r="AL1296" i="79"/>
  <c r="AK1296" i="79"/>
  <c r="AJ1296" i="79"/>
  <c r="AI1296" i="79"/>
  <c r="AH1296" i="79"/>
  <c r="AG1296" i="79"/>
  <c r="AF1296" i="79"/>
  <c r="AE1296" i="79"/>
  <c r="Q1296" i="79"/>
  <c r="AS1295"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4" i="79"/>
  <c r="AQ1274" i="79"/>
  <c r="AP1274" i="79"/>
  <c r="AO1274" i="79"/>
  <c r="AN1274" i="79"/>
  <c r="AM1274" i="79"/>
  <c r="AL1274" i="79"/>
  <c r="AK1274" i="79"/>
  <c r="AJ1274" i="79"/>
  <c r="AI1274" i="79"/>
  <c r="AH1274" i="79"/>
  <c r="AG1274" i="79"/>
  <c r="AF1274" i="79"/>
  <c r="AE1274" i="79"/>
  <c r="AS1273" i="79"/>
  <c r="AR1271" i="79"/>
  <c r="AQ1271" i="79"/>
  <c r="AP1271" i="79"/>
  <c r="AO1271" i="79"/>
  <c r="AN1271" i="79"/>
  <c r="AM1271" i="79"/>
  <c r="AL1271" i="79"/>
  <c r="AK1271" i="79"/>
  <c r="AJ1271" i="79"/>
  <c r="AI1271" i="79"/>
  <c r="AH1271" i="79"/>
  <c r="AG1271" i="79"/>
  <c r="AF1271" i="79"/>
  <c r="AE1271" i="79"/>
  <c r="AS1270" i="79"/>
  <c r="AR1268" i="79"/>
  <c r="AQ1268" i="79"/>
  <c r="AP1268" i="79"/>
  <c r="AO1268" i="79"/>
  <c r="AN1268" i="79"/>
  <c r="AM1268" i="79"/>
  <c r="AL1268" i="79"/>
  <c r="AK1268" i="79"/>
  <c r="AJ1268" i="79"/>
  <c r="AI1268" i="79"/>
  <c r="AH1268" i="79"/>
  <c r="AG1268" i="79"/>
  <c r="AF1268" i="79"/>
  <c r="AE1268" i="79"/>
  <c r="AS1267" i="79"/>
  <c r="AR1265" i="79"/>
  <c r="AQ1265" i="79"/>
  <c r="AP1265" i="79"/>
  <c r="AO1265" i="79"/>
  <c r="AN1265" i="79"/>
  <c r="AM1265" i="79"/>
  <c r="AL1265" i="79"/>
  <c r="AK1265" i="79"/>
  <c r="AJ1265" i="79"/>
  <c r="AI1265" i="79"/>
  <c r="AH1265" i="79"/>
  <c r="AG1265" i="79"/>
  <c r="AF1265" i="79"/>
  <c r="AE1265" i="79"/>
  <c r="AS1264" i="79"/>
  <c r="AR1260" i="79"/>
  <c r="AQ1260" i="79"/>
  <c r="AP1260" i="79"/>
  <c r="AO1260" i="79"/>
  <c r="AN1260" i="79"/>
  <c r="AM1260" i="79"/>
  <c r="AL1260" i="79"/>
  <c r="AK1260" i="79"/>
  <c r="AJ1260" i="79"/>
  <c r="AI1260" i="79"/>
  <c r="AH1260" i="79"/>
  <c r="AG1260" i="79"/>
  <c r="AF1260" i="79"/>
  <c r="AE1260" i="79"/>
  <c r="Q1260" i="79"/>
  <c r="AS1259" i="79"/>
  <c r="AR1257" i="79"/>
  <c r="AQ1257" i="79"/>
  <c r="AP1257" i="79"/>
  <c r="AO1257" i="79"/>
  <c r="AN1257" i="79"/>
  <c r="AM1257" i="79"/>
  <c r="AL1257" i="79"/>
  <c r="AK1257" i="79"/>
  <c r="AJ1257" i="79"/>
  <c r="AI1257" i="79"/>
  <c r="AH1257" i="79"/>
  <c r="AG1257" i="79"/>
  <c r="AF1257" i="79"/>
  <c r="AE1257" i="79"/>
  <c r="Q1257" i="79"/>
  <c r="AS1256"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7" i="79"/>
  <c r="AQ1247" i="79"/>
  <c r="AP1247" i="79"/>
  <c r="AO1247" i="79"/>
  <c r="AN1247" i="79"/>
  <c r="AM1247" i="79"/>
  <c r="AL1247" i="79"/>
  <c r="AK1247" i="79"/>
  <c r="AJ1247" i="79"/>
  <c r="AI1247" i="79"/>
  <c r="AH1247" i="79"/>
  <c r="AG1247" i="79"/>
  <c r="AF1247" i="79"/>
  <c r="AE1247" i="79"/>
  <c r="Q1247" i="79"/>
  <c r="AS1246" i="79"/>
  <c r="AR1244" i="79"/>
  <c r="AQ1244" i="79"/>
  <c r="AP1244" i="79"/>
  <c r="AO1244" i="79"/>
  <c r="AN1244" i="79"/>
  <c r="AM1244" i="79"/>
  <c r="AL1244" i="79"/>
  <c r="AK1244" i="79"/>
  <c r="AJ1244" i="79"/>
  <c r="AI1244" i="79"/>
  <c r="AH1244" i="79"/>
  <c r="AG1244" i="79"/>
  <c r="AF1244" i="79"/>
  <c r="AE1244" i="79"/>
  <c r="Q1244" i="79"/>
  <c r="AS1243" i="79"/>
  <c r="AR1240" i="79"/>
  <c r="AQ1240" i="79"/>
  <c r="AP1240" i="79"/>
  <c r="AO1240" i="79"/>
  <c r="AN1240" i="79"/>
  <c r="AM1240" i="79"/>
  <c r="AL1240" i="79"/>
  <c r="AK1240" i="79"/>
  <c r="AJ1240" i="79"/>
  <c r="AI1240" i="79"/>
  <c r="AH1240" i="79"/>
  <c r="AG1240" i="79"/>
  <c r="AF1240" i="79"/>
  <c r="AE1240" i="79"/>
  <c r="Q1240" i="79"/>
  <c r="AS1239" i="79"/>
  <c r="AR1236" i="79"/>
  <c r="AQ1236" i="79"/>
  <c r="AP1236" i="79"/>
  <c r="AO1236" i="79"/>
  <c r="AN1236" i="79"/>
  <c r="AM1236" i="79"/>
  <c r="AL1236" i="79"/>
  <c r="AK1236" i="79"/>
  <c r="AJ1236" i="79"/>
  <c r="AI1236" i="79"/>
  <c r="AH1236" i="79"/>
  <c r="AG1236" i="79"/>
  <c r="AF1236" i="79"/>
  <c r="AE1236" i="79"/>
  <c r="Q1236" i="79"/>
  <c r="AS1235" i="79"/>
  <c r="AR1233" i="79"/>
  <c r="AQ1233" i="79"/>
  <c r="AP1233" i="79"/>
  <c r="AO1233" i="79"/>
  <c r="AN1233" i="79"/>
  <c r="AM1233" i="79"/>
  <c r="AL1233" i="79"/>
  <c r="AK1233" i="79"/>
  <c r="AJ1233" i="79"/>
  <c r="AI1233" i="79"/>
  <c r="AH1233" i="79"/>
  <c r="AG1233" i="79"/>
  <c r="AF1233" i="79"/>
  <c r="AE1233" i="79"/>
  <c r="Q1233" i="79"/>
  <c r="AS1232" i="79"/>
  <c r="AR1230" i="79"/>
  <c r="AQ1230" i="79"/>
  <c r="AP1230" i="79"/>
  <c r="AO1230" i="79"/>
  <c r="AN1230" i="79"/>
  <c r="AM1230" i="79"/>
  <c r="AL1230" i="79"/>
  <c r="AK1230" i="79"/>
  <c r="AJ1230" i="79"/>
  <c r="AI1230" i="79"/>
  <c r="AH1230" i="79"/>
  <c r="AG1230" i="79"/>
  <c r="AF1230" i="79"/>
  <c r="AE1230" i="79"/>
  <c r="Q1230" i="79"/>
  <c r="AS1229" i="79"/>
  <c r="AR1226" i="79"/>
  <c r="AQ1226" i="79"/>
  <c r="AP1226" i="79"/>
  <c r="AO1226" i="79"/>
  <c r="AN1226" i="79"/>
  <c r="AM1226" i="79"/>
  <c r="AL1226" i="79"/>
  <c r="AK1226" i="79"/>
  <c r="AJ1226" i="79"/>
  <c r="AI1226" i="79"/>
  <c r="AH1226" i="79"/>
  <c r="AG1226" i="79"/>
  <c r="AF1226" i="79"/>
  <c r="AE1226" i="79"/>
  <c r="AS1225" i="79"/>
  <c r="AR1223" i="79"/>
  <c r="AQ1223" i="79"/>
  <c r="AP1223" i="79"/>
  <c r="AO1223" i="79"/>
  <c r="AN1223" i="79"/>
  <c r="AM1223" i="79"/>
  <c r="AL1223" i="79"/>
  <c r="AK1223" i="79"/>
  <c r="AJ1223" i="79"/>
  <c r="AI1223" i="79"/>
  <c r="AH1223" i="79"/>
  <c r="AG1223" i="79"/>
  <c r="AF1223" i="79"/>
  <c r="AE1223" i="79"/>
  <c r="AS1222"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0" i="79"/>
  <c r="AQ1210" i="79"/>
  <c r="AP1210" i="79"/>
  <c r="AO1210" i="79"/>
  <c r="AN1210" i="79"/>
  <c r="AM1210" i="79"/>
  <c r="AL1210" i="79"/>
  <c r="AK1210" i="79"/>
  <c r="AJ1210" i="79"/>
  <c r="AI1210" i="79"/>
  <c r="AH1210" i="79"/>
  <c r="AG1210" i="79"/>
  <c r="AF1210" i="79"/>
  <c r="AE1210" i="79"/>
  <c r="AS1209" i="79"/>
  <c r="AR1207" i="79"/>
  <c r="AQ1207" i="79"/>
  <c r="AP1207" i="79"/>
  <c r="AO1207" i="79"/>
  <c r="AN1207" i="79"/>
  <c r="AM1207" i="79"/>
  <c r="AL1207" i="79"/>
  <c r="AK1207" i="79"/>
  <c r="AJ1207" i="79"/>
  <c r="AI1207" i="79"/>
  <c r="AH1207" i="79"/>
  <c r="AG1207" i="79"/>
  <c r="AF1207" i="79"/>
  <c r="AE1207" i="79"/>
  <c r="AS1206"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AF1378" i="79" l="1"/>
  <c r="AF1697" i="79"/>
  <c r="AF1670" i="79"/>
  <c r="AF1643" i="79"/>
  <c r="AF1616" i="79"/>
  <c r="P65" i="45"/>
  <c r="I135" i="45" s="1"/>
  <c r="AE1382" i="79"/>
  <c r="AE1379" i="79"/>
  <c r="AE1381" i="79"/>
  <c r="AE1380" i="79"/>
  <c r="AE1383" i="79"/>
  <c r="AF1381" i="79"/>
  <c r="AF1382" i="79"/>
  <c r="AF1380" i="79"/>
  <c r="AF1379" i="79"/>
  <c r="AF1383" i="79"/>
  <c r="AE1378" i="79"/>
  <c r="AF1573" i="79"/>
  <c r="AF1577" i="79"/>
  <c r="AF1574" i="79"/>
  <c r="AF1575" i="79"/>
  <c r="AF1576" i="79"/>
  <c r="AE1574" i="79"/>
  <c r="AE1577" i="79"/>
  <c r="AE1573" i="79"/>
  <c r="AE1576" i="79"/>
  <c r="AE1575" i="79"/>
  <c r="P107" i="45"/>
  <c r="O135" i="45" s="1"/>
  <c r="P79" i="45"/>
  <c r="K135" i="45" s="1"/>
  <c r="P100" i="45"/>
  <c r="N135" i="45" s="1"/>
  <c r="P72" i="45"/>
  <c r="J135" i="45" s="1"/>
  <c r="P51" i="45"/>
  <c r="G135" i="45" s="1"/>
  <c r="P44" i="45"/>
  <c r="F135" i="45" s="1"/>
  <c r="P58" i="45"/>
  <c r="H135" i="45" s="1"/>
  <c r="P37" i="45"/>
  <c r="E135" i="45" s="1"/>
  <c r="AH1643" i="79" l="1"/>
  <c r="AH1670" i="79"/>
  <c r="AH1697" i="79"/>
  <c r="AH1616" i="79"/>
  <c r="AI1616" i="79"/>
  <c r="AI1697" i="79"/>
  <c r="AI1643" i="79"/>
  <c r="AI1670" i="79"/>
  <c r="AG1643" i="79"/>
  <c r="AG1670" i="79"/>
  <c r="AG1697" i="79"/>
  <c r="AG1616" i="79"/>
  <c r="AJ1670" i="79"/>
  <c r="AJ1616" i="79"/>
  <c r="AJ1697" i="79"/>
  <c r="AJ1643" i="79"/>
  <c r="AK1643" i="79"/>
  <c r="AK1670" i="79"/>
  <c r="AK1616" i="79"/>
  <c r="AK1697" i="79"/>
  <c r="AS1002" i="79"/>
  <c r="AS1005" i="79"/>
  <c r="AS1008" i="79"/>
  <c r="AS1011" i="79"/>
  <c r="AS1014" i="79"/>
  <c r="AS1018" i="79"/>
  <c r="AS1021" i="79"/>
  <c r="AS1024" i="79"/>
  <c r="AS1027" i="79"/>
  <c r="AS1030" i="79"/>
  <c r="AS1034" i="79"/>
  <c r="AS1037" i="79"/>
  <c r="AS1040" i="79"/>
  <c r="AS1044" i="79"/>
  <c r="AS1048" i="79"/>
  <c r="AS1051" i="79"/>
  <c r="AS1055" i="79"/>
  <c r="AS1058" i="79"/>
  <c r="AS1061" i="79"/>
  <c r="AS1064" i="79"/>
  <c r="AS1069" i="79"/>
  <c r="AS1072" i="79"/>
  <c r="AS1075" i="79"/>
  <c r="AS1078" i="79"/>
  <c r="AS1082" i="79"/>
  <c r="AS1085" i="79"/>
  <c r="AS1088" i="79"/>
  <c r="AS1091" i="79"/>
  <c r="AS1094" i="79"/>
  <c r="AS1097" i="79"/>
  <c r="AS1100" i="79"/>
  <c r="AS1103" i="79"/>
  <c r="AS1107" i="79"/>
  <c r="AS1110" i="79"/>
  <c r="AS1113" i="79"/>
  <c r="AS1117" i="79"/>
  <c r="AS1120" i="79"/>
  <c r="AS1123" i="79"/>
  <c r="AS1126" i="79"/>
  <c r="AS1129" i="79"/>
  <c r="AS1132" i="79"/>
  <c r="AS1135" i="79"/>
  <c r="AS1138" i="79"/>
  <c r="AS1141" i="79"/>
  <c r="AS1144" i="79"/>
  <c r="AS1147" i="79"/>
  <c r="AS1150" i="79"/>
  <c r="AS1153" i="79"/>
  <c r="AS1156" i="79"/>
  <c r="H155" i="47" l="1"/>
  <c r="H154" i="47"/>
  <c r="H153" i="47"/>
  <c r="P47" i="85" l="1"/>
  <c r="K47" i="85"/>
  <c r="C27" i="85" s="1"/>
  <c r="F62" i="85" l="1"/>
  <c r="F61" i="85"/>
  <c r="C29" i="85"/>
  <c r="D29" i="85" s="1"/>
  <c r="F29" i="85" s="1"/>
  <c r="C28" i="85"/>
  <c r="D28" i="85" s="1"/>
  <c r="F28" i="85" s="1"/>
  <c r="C36" i="85"/>
  <c r="D36" i="85" s="1"/>
  <c r="F36" i="85" s="1"/>
  <c r="C30" i="85"/>
  <c r="D30" i="85" s="1"/>
  <c r="F30" i="85" s="1"/>
  <c r="C37" i="85"/>
  <c r="D37" i="85" s="1"/>
  <c r="F37" i="85" s="1"/>
  <c r="C38" i="85"/>
  <c r="D38" i="85" s="1"/>
  <c r="F38" i="85" s="1"/>
  <c r="T195" i="79" l="1"/>
  <c r="U195" i="79"/>
  <c r="S195" i="79"/>
  <c r="C33" i="85"/>
  <c r="D33" i="85" s="1"/>
  <c r="F33" i="85" s="1"/>
  <c r="C32" i="85"/>
  <c r="D32" i="85" s="1"/>
  <c r="F32" i="85" s="1"/>
  <c r="T385" i="79"/>
  <c r="X385" i="79"/>
  <c r="AB385" i="79"/>
  <c r="U385" i="79"/>
  <c r="Y385" i="79"/>
  <c r="AC385" i="79"/>
  <c r="V385" i="79"/>
  <c r="Z385" i="79"/>
  <c r="AD385" i="79"/>
  <c r="W385" i="79"/>
  <c r="AA385" i="79"/>
  <c r="S385" i="79"/>
  <c r="C34" i="85"/>
  <c r="D34" i="85" s="1"/>
  <c r="F34" i="85" s="1"/>
  <c r="C39" i="85"/>
  <c r="D39" i="85" s="1"/>
  <c r="F39" i="85" s="1"/>
  <c r="C35" i="85"/>
  <c r="D35" i="85" s="1"/>
  <c r="F35" i="85" s="1"/>
  <c r="C31" i="85"/>
  <c r="D31" i="85" s="1"/>
  <c r="F31" i="85" s="1"/>
  <c r="F40" i="85" s="1"/>
  <c r="F72" i="85"/>
  <c r="F68" i="85"/>
  <c r="F64" i="85"/>
  <c r="F66" i="85"/>
  <c r="F69" i="85"/>
  <c r="F63" i="85"/>
  <c r="F71" i="85"/>
  <c r="F67" i="85"/>
  <c r="F65" i="85"/>
  <c r="F70" i="85"/>
  <c r="I50" i="44"/>
  <c r="H50" i="44"/>
  <c r="F73" i="85" l="1"/>
  <c r="F77" i="85" s="1"/>
  <c r="F81" i="85" s="1"/>
  <c r="F85" i="85" s="1"/>
  <c r="F43" i="85"/>
  <c r="F47" i="85" s="1"/>
  <c r="F51" i="85" s="1"/>
  <c r="F42" i="85"/>
  <c r="F46" i="85" s="1"/>
  <c r="F50" i="85" s="1"/>
  <c r="F41" i="85"/>
  <c r="F45" i="85" s="1"/>
  <c r="F49" i="85" s="1"/>
  <c r="F44" i="85"/>
  <c r="F48" i="85" s="1"/>
  <c r="F52" i="85" s="1"/>
  <c r="Q184" i="79"/>
  <c r="F75" i="85" l="1"/>
  <c r="F79" i="85" s="1"/>
  <c r="F83" i="85" s="1"/>
  <c r="F76" i="85"/>
  <c r="F80" i="85" s="1"/>
  <c r="F84" i="85" s="1"/>
  <c r="F74" i="85"/>
  <c r="F78" i="85" s="1"/>
  <c r="F82" i="85" s="1"/>
  <c r="R969" i="79"/>
  <c r="E44" i="44" l="1"/>
  <c r="AS139" i="79" l="1"/>
  <c r="Q46" i="44"/>
  <c r="P46" i="44"/>
  <c r="O46" i="44"/>
  <c r="N46" i="44"/>
  <c r="M46" i="44"/>
  <c r="L46" i="44"/>
  <c r="K46" i="44"/>
  <c r="J46" i="44"/>
  <c r="I46" i="44"/>
  <c r="H46" i="44"/>
  <c r="R1164" i="79" l="1"/>
  <c r="R774" i="79"/>
  <c r="R385" i="79"/>
  <c r="R195" i="79"/>
  <c r="V537" i="46"/>
  <c r="V127" i="46"/>
  <c r="D195" i="79"/>
  <c r="Q647"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7" i="79"/>
  <c r="Q1154" i="79"/>
  <c r="Q1151" i="79"/>
  <c r="Q1148" i="79"/>
  <c r="Q1145" i="79"/>
  <c r="Q1142" i="79"/>
  <c r="Q1139" i="79"/>
  <c r="Q1133" i="79"/>
  <c r="Q1130" i="79"/>
  <c r="Q1127" i="79"/>
  <c r="Q1124" i="79"/>
  <c r="Q1121" i="79"/>
  <c r="Q1118" i="79"/>
  <c r="Q1114" i="79"/>
  <c r="Q1111" i="79"/>
  <c r="Q1108" i="79"/>
  <c r="Q1104" i="79"/>
  <c r="Q1101" i="79"/>
  <c r="Q1098" i="79"/>
  <c r="Q1095" i="79"/>
  <c r="Q1092" i="79"/>
  <c r="Q1089" i="79"/>
  <c r="Q1086" i="79"/>
  <c r="Q1083" i="79"/>
  <c r="Q1065" i="79"/>
  <c r="Q1062" i="79"/>
  <c r="Q1059" i="79"/>
  <c r="Q1056" i="79"/>
  <c r="Q1052" i="79"/>
  <c r="Q1049" i="79"/>
  <c r="Q1045" i="79"/>
  <c r="Q1041" i="79"/>
  <c r="Q1038" i="79"/>
  <c r="Q1035" i="79"/>
  <c r="Q962" i="79"/>
  <c r="Q959" i="79"/>
  <c r="Q956" i="79"/>
  <c r="Q953" i="79"/>
  <c r="Q950" i="79"/>
  <c r="Q947" i="79"/>
  <c r="Q944" i="79"/>
  <c r="Q938" i="79"/>
  <c r="Q935" i="79"/>
  <c r="Q932" i="79"/>
  <c r="Q929" i="79"/>
  <c r="Q926" i="79"/>
  <c r="Q923" i="79"/>
  <c r="Q919" i="79"/>
  <c r="Q916" i="79"/>
  <c r="Q913" i="79"/>
  <c r="Q909" i="79"/>
  <c r="Q906" i="79"/>
  <c r="Q903" i="79"/>
  <c r="Q900" i="79"/>
  <c r="Q897" i="79"/>
  <c r="Q894" i="79"/>
  <c r="Q891" i="79"/>
  <c r="Q888" i="79"/>
  <c r="Q870" i="79"/>
  <c r="Q867" i="79"/>
  <c r="Q864" i="79"/>
  <c r="Q861" i="79"/>
  <c r="Q857" i="79"/>
  <c r="Q854" i="79"/>
  <c r="Q850" i="79"/>
  <c r="Q846" i="79"/>
  <c r="Q843" i="79"/>
  <c r="Q840" i="79"/>
  <c r="Q772" i="79"/>
  <c r="Q769" i="79"/>
  <c r="Q766" i="79"/>
  <c r="Q763" i="79"/>
  <c r="Q760" i="79"/>
  <c r="Q757" i="79"/>
  <c r="Q754" i="79"/>
  <c r="Q748" i="79"/>
  <c r="Q745" i="79"/>
  <c r="Q742" i="79"/>
  <c r="Q739" i="79"/>
  <c r="Q736" i="79"/>
  <c r="Q733" i="79"/>
  <c r="Q729" i="79"/>
  <c r="Q726" i="79"/>
  <c r="Q723" i="79"/>
  <c r="Q719" i="79"/>
  <c r="Q716" i="79"/>
  <c r="Q713" i="79"/>
  <c r="Q710" i="79"/>
  <c r="Q706" i="79"/>
  <c r="Q703" i="79"/>
  <c r="Q699" i="79"/>
  <c r="Q700" i="79" s="1"/>
  <c r="Q695" i="79"/>
  <c r="Q696" i="79" s="1"/>
  <c r="Q677" i="79"/>
  <c r="Q674" i="79"/>
  <c r="Q671" i="79"/>
  <c r="Q668" i="79"/>
  <c r="Q664" i="79"/>
  <c r="Q661" i="79"/>
  <c r="Q657" i="79"/>
  <c r="Q653" i="79"/>
  <c r="Q650" i="79"/>
  <c r="Q579" i="79"/>
  <c r="Q576" i="79"/>
  <c r="Q573" i="79"/>
  <c r="Q570" i="79"/>
  <c r="Q567" i="79"/>
  <c r="Q564" i="79"/>
  <c r="Q561" i="79"/>
  <c r="Q555" i="79"/>
  <c r="Q552" i="79"/>
  <c r="Q549" i="79"/>
  <c r="Q546" i="79"/>
  <c r="Q543" i="79"/>
  <c r="Q540" i="79"/>
  <c r="Q533" i="79"/>
  <c r="Q530" i="79"/>
  <c r="Q527" i="79"/>
  <c r="Q523"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92" i="79" l="1"/>
  <c r="AF1092" i="79"/>
  <c r="AE1079" i="79"/>
  <c r="AE1076" i="79"/>
  <c r="AJ1049" i="79"/>
  <c r="AF1049" i="79"/>
  <c r="AE1049" i="79"/>
  <c r="AE1056" i="79"/>
  <c r="AR1052" i="79"/>
  <c r="AQ1052" i="79"/>
  <c r="AP1052" i="79"/>
  <c r="AO1052" i="79"/>
  <c r="AN1052" i="79"/>
  <c r="AM1052" i="79"/>
  <c r="AL1052" i="79"/>
  <c r="AK1052" i="79"/>
  <c r="AJ1052" i="79"/>
  <c r="AI1052" i="79"/>
  <c r="AH1052" i="79"/>
  <c r="AG1052" i="79"/>
  <c r="AF1052" i="79"/>
  <c r="AE1052" i="79"/>
  <c r="AR1049" i="79"/>
  <c r="AQ1049" i="79"/>
  <c r="AP1049" i="79"/>
  <c r="AO1049" i="79"/>
  <c r="AN1049" i="79"/>
  <c r="AM1049" i="79"/>
  <c r="AL1049" i="79"/>
  <c r="AK1049" i="79"/>
  <c r="AI1049" i="79"/>
  <c r="AH1049" i="79"/>
  <c r="AG1049" i="79"/>
  <c r="AE1045" i="79"/>
  <c r="AE1038" i="79"/>
  <c r="AE1035" i="79"/>
  <c r="AE1031" i="79"/>
  <c r="AE1022" i="79"/>
  <c r="AE1019" i="79"/>
  <c r="AE1015" i="79"/>
  <c r="AE913" i="79"/>
  <c r="AR909" i="79"/>
  <c r="AE888" i="79"/>
  <c r="AE870" i="79"/>
  <c r="AE857" i="79"/>
  <c r="AR857" i="79"/>
  <c r="AQ857" i="79"/>
  <c r="AP857" i="79"/>
  <c r="AO857" i="79"/>
  <c r="AN857" i="79"/>
  <c r="AM857" i="79"/>
  <c r="AL857" i="79"/>
  <c r="AK857" i="79"/>
  <c r="AJ857" i="79"/>
  <c r="AI857" i="79"/>
  <c r="AH857" i="79"/>
  <c r="AG857" i="79"/>
  <c r="AF857" i="79"/>
  <c r="AS856" i="79"/>
  <c r="AR854" i="79"/>
  <c r="AQ854" i="79"/>
  <c r="AP854" i="79"/>
  <c r="AO854" i="79"/>
  <c r="AN854" i="79"/>
  <c r="AM854" i="79"/>
  <c r="AL854" i="79"/>
  <c r="AK854" i="79"/>
  <c r="AJ854" i="79"/>
  <c r="AI854" i="79"/>
  <c r="AH854" i="79"/>
  <c r="AG854" i="79"/>
  <c r="AF854" i="79"/>
  <c r="AE854" i="79"/>
  <c r="AS853" i="79"/>
  <c r="AE850" i="79"/>
  <c r="AE729" i="79"/>
  <c r="AE723" i="79"/>
  <c r="AE706"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9" i="79"/>
  <c r="AS532" i="79"/>
  <c r="AE540"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61" i="79"/>
  <c r="AS958" i="79"/>
  <c r="AS955" i="79"/>
  <c r="AS952" i="79"/>
  <c r="AS949" i="79"/>
  <c r="AS946" i="79"/>
  <c r="AS943" i="79"/>
  <c r="AS940" i="79"/>
  <c r="AS937" i="79"/>
  <c r="AS934" i="79"/>
  <c r="AS931" i="79"/>
  <c r="AS928" i="79"/>
  <c r="AS925" i="79"/>
  <c r="AS922" i="79"/>
  <c r="AS918" i="79"/>
  <c r="AS915" i="79"/>
  <c r="AS912" i="79"/>
  <c r="AS908" i="79"/>
  <c r="AS905" i="79"/>
  <c r="AS902" i="79"/>
  <c r="AS899" i="79"/>
  <c r="AS896" i="79"/>
  <c r="AS893" i="79"/>
  <c r="AS890" i="79"/>
  <c r="AS887" i="79"/>
  <c r="AS883" i="79"/>
  <c r="AS880" i="79"/>
  <c r="AS877" i="79"/>
  <c r="AS874" i="79"/>
  <c r="AS869" i="79"/>
  <c r="AS866" i="79"/>
  <c r="AS863" i="79"/>
  <c r="AS860" i="79"/>
  <c r="AS849" i="79"/>
  <c r="AS845" i="79"/>
  <c r="AS842" i="79"/>
  <c r="AS839" i="79"/>
  <c r="AS835" i="79"/>
  <c r="AS832" i="79"/>
  <c r="AS829" i="79"/>
  <c r="AS826" i="79"/>
  <c r="AS823" i="79"/>
  <c r="AS819" i="79"/>
  <c r="AS816" i="79"/>
  <c r="AS813" i="79"/>
  <c r="AS810" i="79"/>
  <c r="AS807" i="79"/>
  <c r="AS771" i="79"/>
  <c r="AS768" i="79"/>
  <c r="AS765" i="79"/>
  <c r="AS762" i="79"/>
  <c r="AS759" i="79"/>
  <c r="AS756" i="79"/>
  <c r="AS753" i="79"/>
  <c r="AS750" i="79"/>
  <c r="AS747" i="79"/>
  <c r="AS744" i="79"/>
  <c r="AS741" i="79"/>
  <c r="AS738" i="79"/>
  <c r="AS735" i="79"/>
  <c r="AS732" i="79"/>
  <c r="AS728" i="79"/>
  <c r="AS725" i="79"/>
  <c r="AS722" i="79"/>
  <c r="AS718" i="79"/>
  <c r="AS715" i="79"/>
  <c r="AS712" i="79"/>
  <c r="AS708" i="79"/>
  <c r="AS705" i="79"/>
  <c r="AS702" i="79"/>
  <c r="AS698"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2" i="79"/>
  <c r="AS569" i="79"/>
  <c r="AS566" i="79"/>
  <c r="AS563" i="79"/>
  <c r="AS560" i="79"/>
  <c r="AS557" i="79"/>
  <c r="AS554" i="79"/>
  <c r="AS551" i="79"/>
  <c r="AS548" i="79"/>
  <c r="AS545" i="79"/>
  <c r="AS542" i="79"/>
  <c r="AS529" i="79"/>
  <c r="AS526" i="79"/>
  <c r="AS522"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5" i="79"/>
  <c r="AQ1065" i="79"/>
  <c r="AP1065" i="79"/>
  <c r="AO1065" i="79"/>
  <c r="AN1065" i="79"/>
  <c r="AM1065" i="79"/>
  <c r="AL1065" i="79"/>
  <c r="AK1065" i="79"/>
  <c r="AJ1065" i="79"/>
  <c r="AI1065" i="79"/>
  <c r="AH1065" i="79"/>
  <c r="AG1065" i="79"/>
  <c r="AF1065" i="79"/>
  <c r="AE1065" i="79"/>
  <c r="AR1062" i="79"/>
  <c r="AQ1062" i="79"/>
  <c r="AP1062" i="79"/>
  <c r="AO1062" i="79"/>
  <c r="AN1062" i="79"/>
  <c r="AM1062" i="79"/>
  <c r="AL1062" i="79"/>
  <c r="AK1062" i="79"/>
  <c r="AJ1062" i="79"/>
  <c r="AI1062" i="79"/>
  <c r="AH1062" i="79"/>
  <c r="AG1062" i="79"/>
  <c r="AF1062" i="79"/>
  <c r="AE1062"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R870" i="79"/>
  <c r="AQ870" i="79"/>
  <c r="AP870" i="79"/>
  <c r="AO870" i="79"/>
  <c r="AN870" i="79"/>
  <c r="AM870" i="79"/>
  <c r="AL870" i="79"/>
  <c r="AK870" i="79"/>
  <c r="AJ870" i="79"/>
  <c r="AI870" i="79"/>
  <c r="AH870" i="79"/>
  <c r="AG870" i="79"/>
  <c r="AF870" i="79"/>
  <c r="AR867" i="79"/>
  <c r="AQ867" i="79"/>
  <c r="AP867" i="79"/>
  <c r="AO867" i="79"/>
  <c r="AN867" i="79"/>
  <c r="AM867" i="79"/>
  <c r="AL867" i="79"/>
  <c r="AK867" i="79"/>
  <c r="AJ867" i="79"/>
  <c r="AI867" i="79"/>
  <c r="AH867" i="79"/>
  <c r="AG867" i="79"/>
  <c r="AF867" i="79"/>
  <c r="AE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U109" i="46" l="1"/>
  <c r="U103" i="46"/>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T386" i="46"/>
  <c r="AU386" i="46"/>
  <c r="AV386" i="46"/>
  <c r="AW386" i="46"/>
  <c r="AX386" i="46"/>
  <c r="AY386" i="46"/>
  <c r="AZ386" i="46"/>
  <c r="AT389" i="46"/>
  <c r="AU389" i="46"/>
  <c r="AV389" i="46"/>
  <c r="AW389" i="46"/>
  <c r="AX389" i="46"/>
  <c r="AY389" i="46"/>
  <c r="AZ389" i="46"/>
  <c r="AT393" i="46"/>
  <c r="AU393" i="46"/>
  <c r="AV393" i="46"/>
  <c r="AW393" i="46"/>
  <c r="AX393" i="46"/>
  <c r="AY393" i="46"/>
  <c r="AZ393" i="46"/>
  <c r="AT396" i="46"/>
  <c r="AU396" i="46"/>
  <c r="AV396" i="46"/>
  <c r="AW396" i="46"/>
  <c r="AX396" i="46"/>
  <c r="AY396" i="46"/>
  <c r="AZ396" i="46"/>
  <c r="AT399" i="46"/>
  <c r="AU399" i="46"/>
  <c r="AV399" i="46"/>
  <c r="AW399" i="46"/>
  <c r="AX399" i="46"/>
  <c r="AY399" i="46"/>
  <c r="BA259" i="46"/>
  <c r="BA256" i="46"/>
  <c r="BA252" i="46"/>
  <c r="AT250" i="46"/>
  <c r="AU250" i="46"/>
  <c r="AV250" i="46"/>
  <c r="AW250" i="46"/>
  <c r="AX250" i="46"/>
  <c r="AY250" i="46"/>
  <c r="AZ250" i="46"/>
  <c r="AT253" i="46"/>
  <c r="AU253" i="46"/>
  <c r="AV253" i="46"/>
  <c r="AW253" i="46"/>
  <c r="AX253" i="46"/>
  <c r="AY253" i="46"/>
  <c r="AZ253" i="46"/>
  <c r="AT257" i="46"/>
  <c r="AU257" i="46"/>
  <c r="AV257" i="46"/>
  <c r="AW257" i="46"/>
  <c r="AX257" i="46"/>
  <c r="AY257" i="46"/>
  <c r="AZ257" i="46"/>
  <c r="AT260" i="46"/>
  <c r="AU260" i="46"/>
  <c r="AV260" i="46"/>
  <c r="AW260" i="46"/>
  <c r="AX260" i="46"/>
  <c r="AY260" i="46"/>
  <c r="AZ260" i="46"/>
  <c r="AT263" i="46"/>
  <c r="AU263" i="46"/>
  <c r="AV263" i="46"/>
  <c r="AW263" i="46"/>
  <c r="AX263" i="46"/>
  <c r="AY263" i="46"/>
  <c r="AZ263"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T125" i="46"/>
  <c r="AU125" i="46"/>
  <c r="AV125" i="46"/>
  <c r="AW125" i="46"/>
  <c r="AX125" i="46"/>
  <c r="AY125" i="46"/>
  <c r="AZ125" i="46"/>
  <c r="BA121" i="46"/>
  <c r="AT122" i="46"/>
  <c r="AU122" i="46"/>
  <c r="AV122" i="46"/>
  <c r="AW122" i="46"/>
  <c r="AX122" i="46"/>
  <c r="AY122" i="46"/>
  <c r="AZ122" i="46"/>
  <c r="BA118" i="46"/>
  <c r="AT119" i="46"/>
  <c r="AU119" i="46"/>
  <c r="AV119" i="46"/>
  <c r="AW119" i="46"/>
  <c r="AX119" i="46"/>
  <c r="AY119" i="46"/>
  <c r="AZ119"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T115" i="46" l="1"/>
  <c r="AU115" i="46"/>
  <c r="AV115" i="46"/>
  <c r="AW115" i="46"/>
  <c r="AX115" i="46"/>
  <c r="AY115" i="46"/>
  <c r="AZ115" i="46"/>
  <c r="AZ109" i="46"/>
  <c r="AZ112" i="46"/>
  <c r="AT112" i="46"/>
  <c r="AU112" i="46"/>
  <c r="AV112" i="46"/>
  <c r="AW112" i="46"/>
  <c r="AX112" i="46"/>
  <c r="AY112"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Z370" i="46"/>
  <c r="AY370" i="46"/>
  <c r="AX370" i="46"/>
  <c r="AW370" i="46"/>
  <c r="AV370" i="46"/>
  <c r="AU370" i="46"/>
  <c r="AT370" i="46"/>
  <c r="AZ343" i="46"/>
  <c r="AY343" i="46"/>
  <c r="AX343" i="46"/>
  <c r="AW343" i="46"/>
  <c r="AV343" i="46"/>
  <c r="AU343" i="46"/>
  <c r="AT343" i="46"/>
  <c r="AZ340" i="46"/>
  <c r="AY340" i="46"/>
  <c r="AX340" i="46"/>
  <c r="AW340" i="46"/>
  <c r="AV340" i="46"/>
  <c r="AU340" i="46"/>
  <c r="AT340" i="46"/>
  <c r="AZ318" i="46"/>
  <c r="AY318" i="46"/>
  <c r="AX318" i="46"/>
  <c r="AW318" i="46"/>
  <c r="AV318" i="46"/>
  <c r="AU318" i="46"/>
  <c r="AT318" i="46"/>
  <c r="C31" i="44"/>
  <c r="C30" i="44"/>
  <c r="C16" i="44"/>
  <c r="C15" i="44"/>
  <c r="AZ237" i="46"/>
  <c r="AY237" i="46"/>
  <c r="AX237" i="46"/>
  <c r="AW237" i="46"/>
  <c r="AV237" i="46"/>
  <c r="AU237" i="46"/>
  <c r="AT237" i="46"/>
  <c r="AZ234" i="46"/>
  <c r="AY234" i="46"/>
  <c r="AX234" i="46"/>
  <c r="AW234" i="46"/>
  <c r="AV234" i="46"/>
  <c r="AU234" i="46"/>
  <c r="AT234" i="46"/>
  <c r="AZ207" i="46"/>
  <c r="AY207" i="46"/>
  <c r="AX207" i="46"/>
  <c r="AW207" i="46"/>
  <c r="AV207" i="46"/>
  <c r="AU207" i="46"/>
  <c r="AT207" i="46"/>
  <c r="AZ204" i="46"/>
  <c r="AY204" i="46"/>
  <c r="AX204" i="46"/>
  <c r="AW204" i="46"/>
  <c r="AV204" i="46"/>
  <c r="AU204" i="46"/>
  <c r="AT204" i="46"/>
  <c r="AZ182" i="46"/>
  <c r="AY182" i="46"/>
  <c r="AX182" i="46"/>
  <c r="AW182" i="46"/>
  <c r="AV182" i="46"/>
  <c r="AU182" i="46"/>
  <c r="AT182" i="46"/>
  <c r="AZ99" i="46"/>
  <c r="AY99" i="46"/>
  <c r="AX99" i="46"/>
  <c r="AW99" i="46"/>
  <c r="AV99" i="46"/>
  <c r="AU99" i="46"/>
  <c r="AT99" i="46"/>
  <c r="AZ96" i="46"/>
  <c r="AY96" i="46"/>
  <c r="AX96" i="46"/>
  <c r="AW96" i="46"/>
  <c r="AV96" i="46"/>
  <c r="AU96" i="46"/>
  <c r="AT96" i="46"/>
  <c r="AZ69" i="46"/>
  <c r="AY69" i="46"/>
  <c r="AX69" i="46"/>
  <c r="AW69" i="46"/>
  <c r="AV69" i="46"/>
  <c r="AU69" i="46"/>
  <c r="AT69" i="46"/>
  <c r="AZ44" i="46"/>
  <c r="AY44" i="46"/>
  <c r="AX44" i="46"/>
  <c r="AW44" i="46"/>
  <c r="AV44" i="46"/>
  <c r="AU44" i="46"/>
  <c r="AT44" i="46"/>
  <c r="Q144" i="79" l="1"/>
  <c r="Q81" i="79"/>
  <c r="AR1157" i="79" l="1"/>
  <c r="AQ1157" i="79"/>
  <c r="AP1157" i="79"/>
  <c r="AO1157" i="79"/>
  <c r="AN1157" i="79"/>
  <c r="AM1157" i="79"/>
  <c r="AL1157" i="79"/>
  <c r="AK1157" i="79"/>
  <c r="AJ1157" i="79"/>
  <c r="AI1157" i="79"/>
  <c r="AH1157" i="79"/>
  <c r="AG1157" i="79"/>
  <c r="AF1157" i="79"/>
  <c r="AE1157" i="79"/>
  <c r="AR1154" i="79"/>
  <c r="AQ1154" i="79"/>
  <c r="AP1154" i="79"/>
  <c r="AO1154" i="79"/>
  <c r="AN1154" i="79"/>
  <c r="AM1154" i="79"/>
  <c r="AL1154" i="79"/>
  <c r="AK1154" i="79"/>
  <c r="AJ1154" i="79"/>
  <c r="AI1154" i="79"/>
  <c r="AH1154" i="79"/>
  <c r="AG1154" i="79"/>
  <c r="AF1154" i="79"/>
  <c r="AE1154" i="79"/>
  <c r="AR1151" i="79"/>
  <c r="AQ1151" i="79"/>
  <c r="AP1151" i="79"/>
  <c r="AO1151" i="79"/>
  <c r="AN1151" i="79"/>
  <c r="AM1151" i="79"/>
  <c r="AL1151" i="79"/>
  <c r="AK1151" i="79"/>
  <c r="AJ1151" i="79"/>
  <c r="AI1151" i="79"/>
  <c r="AH1151" i="79"/>
  <c r="AG1151" i="79"/>
  <c r="AF1151" i="79"/>
  <c r="AE1151" i="79"/>
  <c r="AR1148" i="79"/>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4" i="79"/>
  <c r="AQ1114" i="79"/>
  <c r="AP1114" i="79"/>
  <c r="AO1114" i="79"/>
  <c r="AN1114" i="79"/>
  <c r="AM1114" i="79"/>
  <c r="AL1114" i="79"/>
  <c r="AK1114" i="79"/>
  <c r="AJ1114" i="79"/>
  <c r="AI1114" i="79"/>
  <c r="AH1114" i="79"/>
  <c r="AG1114" i="79"/>
  <c r="AF1114" i="79"/>
  <c r="AE1114" i="79"/>
  <c r="AR1111" i="79"/>
  <c r="AQ1111" i="79"/>
  <c r="AP1111" i="79"/>
  <c r="AO1111" i="79"/>
  <c r="AN1111" i="79"/>
  <c r="AM1111" i="79"/>
  <c r="AL1111" i="79"/>
  <c r="AK1111" i="79"/>
  <c r="AJ1111" i="79"/>
  <c r="AI1111" i="79"/>
  <c r="AH1111" i="79"/>
  <c r="AG1111" i="79"/>
  <c r="AF1111" i="79"/>
  <c r="AE1111" i="79"/>
  <c r="AR1108" i="79"/>
  <c r="AQ1108" i="79"/>
  <c r="AP1108" i="79"/>
  <c r="AO1108" i="79"/>
  <c r="AN1108" i="79"/>
  <c r="AM1108" i="79"/>
  <c r="AL1108" i="79"/>
  <c r="AK1108" i="79"/>
  <c r="AJ1108" i="79"/>
  <c r="AI1108" i="79"/>
  <c r="AH1108" i="79"/>
  <c r="AG1108" i="79"/>
  <c r="AF1108" i="79"/>
  <c r="AE1108" i="79"/>
  <c r="AR1104" i="79"/>
  <c r="AQ1104" i="79"/>
  <c r="AP1104" i="79"/>
  <c r="AO1104" i="79"/>
  <c r="AN1104" i="79"/>
  <c r="AM1104" i="79"/>
  <c r="AL1104" i="79"/>
  <c r="AK1104" i="79"/>
  <c r="AJ1104" i="79"/>
  <c r="AI1104" i="79"/>
  <c r="AH1104" i="79"/>
  <c r="AG1104" i="79"/>
  <c r="AF1104" i="79"/>
  <c r="AE1104" i="79"/>
  <c r="AR1101" i="79"/>
  <c r="AQ1101" i="79"/>
  <c r="AP1101" i="79"/>
  <c r="AO1101" i="79"/>
  <c r="AN1101" i="79"/>
  <c r="AM1101" i="79"/>
  <c r="AL1101" i="79"/>
  <c r="AK1101" i="79"/>
  <c r="AJ1101" i="79"/>
  <c r="AI1101" i="79"/>
  <c r="AH1101" i="79"/>
  <c r="AG1101" i="79"/>
  <c r="AF1101" i="79"/>
  <c r="AE1101"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J1092" i="79"/>
  <c r="AI1092" i="79"/>
  <c r="AH1092" i="79"/>
  <c r="AG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K1083" i="79"/>
  <c r="AJ1083" i="79"/>
  <c r="AI1083" i="79"/>
  <c r="AH1083" i="79"/>
  <c r="AG1083" i="79"/>
  <c r="AF1083" i="79"/>
  <c r="AE1083" i="79"/>
  <c r="AR1079" i="79"/>
  <c r="AQ1079" i="79"/>
  <c r="AP1079" i="79"/>
  <c r="AO1079" i="79"/>
  <c r="AN1079" i="79"/>
  <c r="AM1079" i="79"/>
  <c r="AL1079" i="79"/>
  <c r="AK1079" i="79"/>
  <c r="AJ1079" i="79"/>
  <c r="AI1079" i="79"/>
  <c r="AH1079" i="79"/>
  <c r="AG1079" i="79"/>
  <c r="AF1079" i="79"/>
  <c r="AR1076" i="79"/>
  <c r="AQ1076" i="79"/>
  <c r="AP1076" i="79"/>
  <c r="AO1076" i="79"/>
  <c r="AN1076" i="79"/>
  <c r="AM1076" i="79"/>
  <c r="AL1076" i="79"/>
  <c r="AK1076" i="79"/>
  <c r="AJ1076" i="79"/>
  <c r="AI1076" i="79"/>
  <c r="AH1076" i="79"/>
  <c r="AG1076" i="79"/>
  <c r="AF1076" i="79"/>
  <c r="AR1073" i="79"/>
  <c r="AQ1073" i="79"/>
  <c r="AP1073" i="79"/>
  <c r="AO1073" i="79"/>
  <c r="AN1073" i="79"/>
  <c r="AM1073" i="79"/>
  <c r="AL1073" i="79"/>
  <c r="AK1073" i="79"/>
  <c r="AJ1073" i="79"/>
  <c r="AI1073" i="79"/>
  <c r="AH1073" i="79"/>
  <c r="AG1073" i="79"/>
  <c r="AF1073" i="79"/>
  <c r="AE1073" i="79"/>
  <c r="AR1070" i="79"/>
  <c r="AQ1070" i="79"/>
  <c r="AP1070" i="79"/>
  <c r="AO1070" i="79"/>
  <c r="AN1070" i="79"/>
  <c r="AM1070" i="79"/>
  <c r="AL1070" i="79"/>
  <c r="AK1070" i="79"/>
  <c r="AJ1070" i="79"/>
  <c r="AI1070" i="79"/>
  <c r="AH1070" i="79"/>
  <c r="AG1070" i="79"/>
  <c r="AF1070" i="79"/>
  <c r="AE1070" i="79"/>
  <c r="AR1045" i="79"/>
  <c r="AQ1045" i="79"/>
  <c r="AP1045" i="79"/>
  <c r="AO1045" i="79"/>
  <c r="AN1045" i="79"/>
  <c r="AM1045" i="79"/>
  <c r="AL1045" i="79"/>
  <c r="AK1045" i="79"/>
  <c r="AJ1045" i="79"/>
  <c r="AI1045" i="79"/>
  <c r="AH1045" i="79"/>
  <c r="AG1045" i="79"/>
  <c r="AF1045" i="79"/>
  <c r="AR1041" i="79"/>
  <c r="AQ1041" i="79"/>
  <c r="AP1041" i="79"/>
  <c r="AO1041" i="79"/>
  <c r="AN1041" i="79"/>
  <c r="AM1041" i="79"/>
  <c r="AL1041" i="79"/>
  <c r="AK1041" i="79"/>
  <c r="AJ1041" i="79"/>
  <c r="AI1041" i="79"/>
  <c r="AH1041" i="79"/>
  <c r="AG1041" i="79"/>
  <c r="AF1041" i="79"/>
  <c r="AE1041" i="79"/>
  <c r="AR1038" i="79"/>
  <c r="AQ1038" i="79"/>
  <c r="AP1038" i="79"/>
  <c r="AO1038" i="79"/>
  <c r="AN1038" i="79"/>
  <c r="AM1038" i="79"/>
  <c r="AL1038" i="79"/>
  <c r="AK1038" i="79"/>
  <c r="AJ1038" i="79"/>
  <c r="AI1038" i="79"/>
  <c r="AH1038" i="79"/>
  <c r="AG1038" i="79"/>
  <c r="AF1038" i="79"/>
  <c r="AR1035" i="79"/>
  <c r="AQ1035" i="79"/>
  <c r="AP1035" i="79"/>
  <c r="AO1035" i="79"/>
  <c r="AN1035" i="79"/>
  <c r="AM1035" i="79"/>
  <c r="AL1035" i="79"/>
  <c r="AK1035" i="79"/>
  <c r="AJ1035" i="79"/>
  <c r="AI1035" i="79"/>
  <c r="AH1035" i="79"/>
  <c r="AG1035" i="79"/>
  <c r="AF1035" i="79"/>
  <c r="AR1031" i="79"/>
  <c r="AQ1031" i="79"/>
  <c r="AP1031" i="79"/>
  <c r="AO1031" i="79"/>
  <c r="AN1031" i="79"/>
  <c r="AM1031" i="79"/>
  <c r="AL1031" i="79"/>
  <c r="AK1031" i="79"/>
  <c r="AJ1031" i="79"/>
  <c r="AI1031" i="79"/>
  <c r="AH1031" i="79"/>
  <c r="AG1031" i="79"/>
  <c r="AF1031" i="79"/>
  <c r="AR1028" i="79"/>
  <c r="AQ1028" i="79"/>
  <c r="AP1028" i="79"/>
  <c r="AO1028" i="79"/>
  <c r="AN1028" i="79"/>
  <c r="AM1028" i="79"/>
  <c r="AL1028" i="79"/>
  <c r="AK1028" i="79"/>
  <c r="AJ1028" i="79"/>
  <c r="AI1028" i="79"/>
  <c r="AH1028" i="79"/>
  <c r="AG1028" i="79"/>
  <c r="AF1028" i="79"/>
  <c r="AE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R1015" i="79"/>
  <c r="AQ1015" i="79"/>
  <c r="AP1015" i="79"/>
  <c r="AO1015" i="79"/>
  <c r="AN1015" i="79"/>
  <c r="AM1015" i="79"/>
  <c r="AL1015" i="79"/>
  <c r="AK1015" i="79"/>
  <c r="AJ1015" i="79"/>
  <c r="AI1015" i="79"/>
  <c r="AH1015" i="79"/>
  <c r="AG1015" i="79"/>
  <c r="AF1015" i="79"/>
  <c r="AR1012" i="79"/>
  <c r="AQ1012" i="79"/>
  <c r="AP1012" i="79"/>
  <c r="AO1012" i="79"/>
  <c r="AN1012" i="79"/>
  <c r="AM1012" i="79"/>
  <c r="AL1012" i="79"/>
  <c r="AK1012" i="79"/>
  <c r="AJ1012" i="79"/>
  <c r="AI1012" i="79"/>
  <c r="AH1012" i="79"/>
  <c r="AG1012" i="79"/>
  <c r="AF1012" i="79"/>
  <c r="AE1012" i="79"/>
  <c r="AR1009" i="79"/>
  <c r="AQ1009" i="79"/>
  <c r="AP1009" i="79"/>
  <c r="AO1009" i="79"/>
  <c r="AN1009" i="79"/>
  <c r="AM1009" i="79"/>
  <c r="AL1009" i="79"/>
  <c r="AK1009" i="79"/>
  <c r="AJ1009" i="79"/>
  <c r="AI1009" i="79"/>
  <c r="AH1009" i="79"/>
  <c r="AG1009" i="79"/>
  <c r="AF1009" i="79"/>
  <c r="AE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962" i="79"/>
  <c r="AQ962" i="79"/>
  <c r="AP962" i="79"/>
  <c r="AO962" i="79"/>
  <c r="AN962" i="79"/>
  <c r="AM962" i="79"/>
  <c r="AL962" i="79"/>
  <c r="AK962" i="79"/>
  <c r="AJ962" i="79"/>
  <c r="AI962" i="79"/>
  <c r="AH962" i="79"/>
  <c r="AG962" i="79"/>
  <c r="AF962" i="79"/>
  <c r="AE962" i="79"/>
  <c r="AR959" i="79"/>
  <c r="AQ959" i="79"/>
  <c r="AP959" i="79"/>
  <c r="AO959" i="79"/>
  <c r="AN959" i="79"/>
  <c r="AM959" i="79"/>
  <c r="AL959" i="79"/>
  <c r="AK959" i="79"/>
  <c r="AJ959" i="79"/>
  <c r="AI959" i="79"/>
  <c r="AH959" i="79"/>
  <c r="AG959" i="79"/>
  <c r="AF959" i="79"/>
  <c r="AE959"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19" i="79"/>
  <c r="AQ919" i="79"/>
  <c r="AP919" i="79"/>
  <c r="AO919" i="79"/>
  <c r="AN919" i="79"/>
  <c r="AM919" i="79"/>
  <c r="AL919" i="79"/>
  <c r="AK919" i="79"/>
  <c r="AJ919" i="79"/>
  <c r="AI919" i="79"/>
  <c r="AH919" i="79"/>
  <c r="AG919" i="79"/>
  <c r="AF919" i="79"/>
  <c r="AE919" i="79"/>
  <c r="AR916" i="79"/>
  <c r="AQ916" i="79"/>
  <c r="AP916" i="79"/>
  <c r="AO916" i="79"/>
  <c r="AN916" i="79"/>
  <c r="AM916" i="79"/>
  <c r="AL916" i="79"/>
  <c r="AK916" i="79"/>
  <c r="AJ916" i="79"/>
  <c r="AI916" i="79"/>
  <c r="AH916" i="79"/>
  <c r="AG916" i="79"/>
  <c r="AF916" i="79"/>
  <c r="AE916" i="79"/>
  <c r="AR913" i="79"/>
  <c r="AQ913" i="79"/>
  <c r="AP913" i="79"/>
  <c r="AO913" i="79"/>
  <c r="AN913" i="79"/>
  <c r="AM913" i="79"/>
  <c r="AL913" i="79"/>
  <c r="AK913" i="79"/>
  <c r="AJ913" i="79"/>
  <c r="AI913" i="79"/>
  <c r="AH913" i="79"/>
  <c r="AG913" i="79"/>
  <c r="AF913" i="79"/>
  <c r="AQ909" i="79"/>
  <c r="AP909" i="79"/>
  <c r="AO909" i="79"/>
  <c r="AN909" i="79"/>
  <c r="AM909" i="79"/>
  <c r="AL909" i="79"/>
  <c r="AK909" i="79"/>
  <c r="AJ909" i="79"/>
  <c r="AI909" i="79"/>
  <c r="AH909" i="79"/>
  <c r="AG909" i="79"/>
  <c r="AF909" i="79"/>
  <c r="AE909" i="79"/>
  <c r="AR906" i="79"/>
  <c r="AQ906" i="79"/>
  <c r="AP906" i="79"/>
  <c r="AO906" i="79"/>
  <c r="AN906" i="79"/>
  <c r="AM906" i="79"/>
  <c r="AL906" i="79"/>
  <c r="AK906" i="79"/>
  <c r="AJ906" i="79"/>
  <c r="AI906" i="79"/>
  <c r="AH906" i="79"/>
  <c r="AG906" i="79"/>
  <c r="AF906" i="79"/>
  <c r="AE906"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E891" i="79"/>
  <c r="AR888" i="79"/>
  <c r="AQ888" i="79"/>
  <c r="AP888" i="79"/>
  <c r="AO888" i="79"/>
  <c r="AN888" i="79"/>
  <c r="AM888" i="79"/>
  <c r="AL888" i="79"/>
  <c r="AK888" i="79"/>
  <c r="AJ888" i="79"/>
  <c r="AI888" i="79"/>
  <c r="AH888" i="79"/>
  <c r="AG888" i="79"/>
  <c r="AF888" i="79"/>
  <c r="AR884" i="79"/>
  <c r="AQ884" i="79"/>
  <c r="AP884" i="79"/>
  <c r="AO884" i="79"/>
  <c r="AN884" i="79"/>
  <c r="AM884" i="79"/>
  <c r="AL884" i="79"/>
  <c r="AK884" i="79"/>
  <c r="AJ884" i="79"/>
  <c r="AI884" i="79"/>
  <c r="AH884" i="79"/>
  <c r="AG884" i="79"/>
  <c r="AF884" i="79"/>
  <c r="AE884"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50" i="79"/>
  <c r="AQ850" i="79"/>
  <c r="AP850" i="79"/>
  <c r="AO850" i="79"/>
  <c r="AN850" i="79"/>
  <c r="AM850" i="79"/>
  <c r="AL850" i="79"/>
  <c r="AK850" i="79"/>
  <c r="AJ850" i="79"/>
  <c r="AI850" i="79"/>
  <c r="AH850" i="79"/>
  <c r="AG850" i="79"/>
  <c r="AF850"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29" i="79"/>
  <c r="AQ729" i="79"/>
  <c r="AP729" i="79"/>
  <c r="AO729" i="79"/>
  <c r="AN729" i="79"/>
  <c r="AM729" i="79"/>
  <c r="AL729" i="79"/>
  <c r="AK729" i="79"/>
  <c r="AJ729" i="79"/>
  <c r="AI729" i="79"/>
  <c r="AH729" i="79"/>
  <c r="AG729" i="79"/>
  <c r="AF729" i="79"/>
  <c r="AR726" i="79"/>
  <c r="AQ726" i="79"/>
  <c r="AP726" i="79"/>
  <c r="AO726" i="79"/>
  <c r="AN726" i="79"/>
  <c r="AM726" i="79"/>
  <c r="AL726" i="79"/>
  <c r="AK726" i="79"/>
  <c r="AJ726" i="79"/>
  <c r="AI726" i="79"/>
  <c r="AH726" i="79"/>
  <c r="AG726" i="79"/>
  <c r="AF726" i="79"/>
  <c r="AE726" i="79"/>
  <c r="AR723" i="79"/>
  <c r="AQ723" i="79"/>
  <c r="AP723" i="79"/>
  <c r="AO723" i="79"/>
  <c r="AN723" i="79"/>
  <c r="AM723" i="79"/>
  <c r="AL723" i="79"/>
  <c r="AK723" i="79"/>
  <c r="AJ723" i="79"/>
  <c r="AI723" i="79"/>
  <c r="AH723" i="79"/>
  <c r="AG723" i="79"/>
  <c r="AF723" i="79"/>
  <c r="AR719" i="79"/>
  <c r="AQ719" i="79"/>
  <c r="AP719" i="79"/>
  <c r="AO719" i="79"/>
  <c r="AN719" i="79"/>
  <c r="AM719" i="79"/>
  <c r="AL719" i="79"/>
  <c r="AK719" i="79"/>
  <c r="AJ719" i="79"/>
  <c r="AI719" i="79"/>
  <c r="AH719" i="79"/>
  <c r="AG719" i="79"/>
  <c r="AF719" i="79"/>
  <c r="AE719" i="79"/>
  <c r="AR716" i="79"/>
  <c r="AQ716" i="79"/>
  <c r="AP716" i="79"/>
  <c r="AO716" i="79"/>
  <c r="AN716" i="79"/>
  <c r="AM716" i="79"/>
  <c r="AL716" i="79"/>
  <c r="AK716" i="79"/>
  <c r="AJ716" i="79"/>
  <c r="AI716" i="79"/>
  <c r="AH716" i="79"/>
  <c r="AG716" i="79"/>
  <c r="AF716" i="79"/>
  <c r="AE716"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R706" i="79"/>
  <c r="AQ706" i="79"/>
  <c r="AP706" i="79"/>
  <c r="AO706" i="79"/>
  <c r="AN706" i="79"/>
  <c r="AM706" i="79"/>
  <c r="AL706" i="79"/>
  <c r="AK706" i="79"/>
  <c r="AJ706" i="79"/>
  <c r="AI706" i="79"/>
  <c r="AH706" i="79"/>
  <c r="AG706" i="79"/>
  <c r="AF706" i="79"/>
  <c r="AR703" i="79"/>
  <c r="AQ703" i="79"/>
  <c r="AP703" i="79"/>
  <c r="AO703" i="79"/>
  <c r="AN703" i="79"/>
  <c r="AM703" i="79"/>
  <c r="AL703" i="79"/>
  <c r="AK703" i="79"/>
  <c r="AJ703" i="79"/>
  <c r="AI703" i="79"/>
  <c r="AH703" i="79"/>
  <c r="AG703" i="79"/>
  <c r="AF703" i="79"/>
  <c r="AE703" i="79"/>
  <c r="AR699" i="79"/>
  <c r="AR700" i="79" s="1"/>
  <c r="AQ699" i="79"/>
  <c r="AQ700" i="79" s="1"/>
  <c r="AP699" i="79"/>
  <c r="AP700" i="79" s="1"/>
  <c r="AO699" i="79"/>
  <c r="AO700" i="79" s="1"/>
  <c r="AN699" i="79"/>
  <c r="AN700" i="79" s="1"/>
  <c r="AM699" i="79"/>
  <c r="AM700" i="79" s="1"/>
  <c r="AL699" i="79"/>
  <c r="AL700" i="79" s="1"/>
  <c r="AK699" i="79"/>
  <c r="AJ699" i="79"/>
  <c r="AI699" i="79"/>
  <c r="AH699" i="79"/>
  <c r="AG699" i="79"/>
  <c r="AF699" i="79"/>
  <c r="AE699" i="79"/>
  <c r="AR695" i="79"/>
  <c r="AR696" i="79" s="1"/>
  <c r="AQ695" i="79"/>
  <c r="AQ696" i="79" s="1"/>
  <c r="AP695" i="79"/>
  <c r="AP696" i="79" s="1"/>
  <c r="AO695" i="79"/>
  <c r="AO696" i="79" s="1"/>
  <c r="AN695" i="79"/>
  <c r="AN696" i="79" s="1"/>
  <c r="AM695" i="79"/>
  <c r="AM696" i="79" s="1"/>
  <c r="AL695" i="79"/>
  <c r="AL696" i="79" s="1"/>
  <c r="AK695" i="79"/>
  <c r="AJ695" i="79"/>
  <c r="AI695" i="79"/>
  <c r="AH695" i="79"/>
  <c r="AG695" i="79"/>
  <c r="AF695" i="79"/>
  <c r="AE695" i="79"/>
  <c r="AR691" i="79"/>
  <c r="AQ691" i="79"/>
  <c r="AP691" i="79"/>
  <c r="AO691" i="79"/>
  <c r="AN691" i="79"/>
  <c r="AM691" i="79"/>
  <c r="AL691" i="79"/>
  <c r="AK691" i="79"/>
  <c r="AJ691" i="79"/>
  <c r="AI691" i="79"/>
  <c r="AH691" i="79"/>
  <c r="AG691" i="79"/>
  <c r="AF691" i="79"/>
  <c r="AE691"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R533" i="79"/>
  <c r="AQ533" i="79"/>
  <c r="AP533" i="79"/>
  <c r="AO533" i="79"/>
  <c r="AN533" i="79"/>
  <c r="AM533" i="79"/>
  <c r="AL533" i="79"/>
  <c r="AK533" i="79"/>
  <c r="AJ533" i="79"/>
  <c r="AI533" i="79"/>
  <c r="AH533" i="79"/>
  <c r="AG533" i="79"/>
  <c r="AF533" i="79"/>
  <c r="AE533"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E527" i="79"/>
  <c r="AR523" i="79"/>
  <c r="AQ523" i="79"/>
  <c r="AP523" i="79"/>
  <c r="AO523" i="79"/>
  <c r="AN523" i="79"/>
  <c r="AM523" i="79"/>
  <c r="AL523" i="79"/>
  <c r="AK523" i="79"/>
  <c r="AJ523" i="79"/>
  <c r="AI523" i="79"/>
  <c r="AH523" i="79"/>
  <c r="AE523"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F598" i="79" s="1"/>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Z380" i="46"/>
  <c r="AY380" i="46"/>
  <c r="AX380" i="46"/>
  <c r="AW380" i="46"/>
  <c r="AV380" i="46"/>
  <c r="AU380" i="46"/>
  <c r="AT380" i="46"/>
  <c r="AZ377" i="46"/>
  <c r="AY377" i="46"/>
  <c r="AX377" i="46"/>
  <c r="AW377" i="46"/>
  <c r="AV377" i="46"/>
  <c r="AU377" i="46"/>
  <c r="AT377" i="46"/>
  <c r="AZ366" i="46"/>
  <c r="AY366" i="46"/>
  <c r="AX366" i="46"/>
  <c r="AW366" i="46"/>
  <c r="AV366" i="46"/>
  <c r="AU366" i="46"/>
  <c r="AT366" i="46"/>
  <c r="AZ362" i="46"/>
  <c r="AY362" i="46"/>
  <c r="AX362" i="46"/>
  <c r="AW362" i="46"/>
  <c r="AV362" i="46"/>
  <c r="AU362" i="46"/>
  <c r="AT362" i="46"/>
  <c r="AZ359" i="46"/>
  <c r="AY359" i="46"/>
  <c r="AX359" i="46"/>
  <c r="AW359" i="46"/>
  <c r="AV359" i="46"/>
  <c r="AU359" i="46"/>
  <c r="AT359" i="46"/>
  <c r="AZ356" i="46"/>
  <c r="AY356" i="46"/>
  <c r="AX356" i="46"/>
  <c r="AW356" i="46"/>
  <c r="AV356" i="46"/>
  <c r="AU356" i="46"/>
  <c r="AT356" i="46"/>
  <c r="AZ353" i="46"/>
  <c r="AY353" i="46"/>
  <c r="AX353" i="46"/>
  <c r="AW353" i="46"/>
  <c r="AV353" i="46"/>
  <c r="AU353" i="46"/>
  <c r="AT353" i="46"/>
  <c r="AZ350" i="46"/>
  <c r="AY350" i="46"/>
  <c r="AX350" i="46"/>
  <c r="AW350" i="46"/>
  <c r="AV350" i="46"/>
  <c r="AU350" i="46"/>
  <c r="AT350" i="46"/>
  <c r="AZ346" i="46"/>
  <c r="AY346" i="46"/>
  <c r="AX346" i="46"/>
  <c r="AW346" i="46"/>
  <c r="AV346" i="46"/>
  <c r="AU346" i="46"/>
  <c r="AT346" i="46"/>
  <c r="AZ337" i="46"/>
  <c r="AY337" i="46"/>
  <c r="AX337" i="46"/>
  <c r="AW337" i="46"/>
  <c r="AV337" i="46"/>
  <c r="AU337" i="46"/>
  <c r="AT337" i="46"/>
  <c r="AZ334" i="46"/>
  <c r="AY334" i="46"/>
  <c r="AX334" i="46"/>
  <c r="AW334" i="46"/>
  <c r="AV334" i="46"/>
  <c r="AU334" i="46"/>
  <c r="AT334" i="46"/>
  <c r="AZ331" i="46"/>
  <c r="AY331" i="46"/>
  <c r="AX331" i="46"/>
  <c r="AW331" i="46"/>
  <c r="AV331" i="46"/>
  <c r="AU331" i="46"/>
  <c r="AT331" i="46"/>
  <c r="AZ328" i="46"/>
  <c r="AY328" i="46"/>
  <c r="AX328" i="46"/>
  <c r="AW328" i="46"/>
  <c r="AV328" i="46"/>
  <c r="AU328" i="46"/>
  <c r="AT328" i="46"/>
  <c r="AZ325" i="46"/>
  <c r="AY325" i="46"/>
  <c r="AX325" i="46"/>
  <c r="AW325" i="46"/>
  <c r="AV325" i="46"/>
  <c r="AU325" i="46"/>
  <c r="AT325" i="46"/>
  <c r="AZ321" i="46"/>
  <c r="AY321" i="46"/>
  <c r="AX321" i="46"/>
  <c r="AW321" i="46"/>
  <c r="AV321" i="46"/>
  <c r="AU321" i="46"/>
  <c r="AT321" i="46"/>
  <c r="AZ315" i="46"/>
  <c r="AY315" i="46"/>
  <c r="AX315" i="46"/>
  <c r="AW315" i="46"/>
  <c r="AV315" i="46"/>
  <c r="AU315" i="46"/>
  <c r="AT315" i="46"/>
  <c r="AZ312" i="46"/>
  <c r="AY312" i="46"/>
  <c r="AX312" i="46"/>
  <c r="AW312" i="46"/>
  <c r="AV312" i="46"/>
  <c r="AU312" i="46"/>
  <c r="AT312" i="46"/>
  <c r="AZ309" i="46"/>
  <c r="AY309" i="46"/>
  <c r="AX309" i="46"/>
  <c r="AW309" i="46"/>
  <c r="AV309" i="46"/>
  <c r="AU309" i="46"/>
  <c r="AT309" i="46"/>
  <c r="AZ306" i="46"/>
  <c r="AY306" i="46"/>
  <c r="AX306" i="46"/>
  <c r="AW306" i="46"/>
  <c r="AV306" i="46"/>
  <c r="AU306" i="46"/>
  <c r="AT306" i="46"/>
  <c r="AZ303" i="46"/>
  <c r="AY303" i="46"/>
  <c r="AX303" i="46"/>
  <c r="AW303" i="46"/>
  <c r="AV303" i="46"/>
  <c r="AU303" i="46"/>
  <c r="AT303" i="46"/>
  <c r="AZ300" i="46"/>
  <c r="AY300" i="46"/>
  <c r="AX300" i="46"/>
  <c r="AW300" i="46"/>
  <c r="AV300" i="46"/>
  <c r="AU300" i="46"/>
  <c r="AT300" i="46"/>
  <c r="AZ297" i="46"/>
  <c r="AY297" i="46"/>
  <c r="AX297" i="46"/>
  <c r="AW297" i="46"/>
  <c r="AV297" i="46"/>
  <c r="AU297" i="46"/>
  <c r="AT297" i="46"/>
  <c r="AZ247" i="46"/>
  <c r="AY247" i="46"/>
  <c r="AX247" i="46"/>
  <c r="AW247" i="46"/>
  <c r="AV247" i="46"/>
  <c r="AU247" i="46"/>
  <c r="AT247" i="46"/>
  <c r="AZ244" i="46"/>
  <c r="AY244" i="46"/>
  <c r="AX244" i="46"/>
  <c r="AW244" i="46"/>
  <c r="AV244" i="46"/>
  <c r="AU244" i="46"/>
  <c r="AT244" i="46"/>
  <c r="AZ241" i="46"/>
  <c r="AY241" i="46"/>
  <c r="AX241" i="46"/>
  <c r="AW241" i="46"/>
  <c r="AV241" i="46"/>
  <c r="AU241" i="46"/>
  <c r="AT241" i="46"/>
  <c r="AZ230" i="46"/>
  <c r="AY230" i="46"/>
  <c r="AX230" i="46"/>
  <c r="AW230" i="46"/>
  <c r="AV230" i="46"/>
  <c r="AU230" i="46"/>
  <c r="AT230" i="46"/>
  <c r="AZ226" i="46"/>
  <c r="AY226" i="46"/>
  <c r="AX226" i="46"/>
  <c r="AW226" i="46"/>
  <c r="AV226" i="46"/>
  <c r="AU226" i="46"/>
  <c r="AT226" i="46"/>
  <c r="AZ223" i="46"/>
  <c r="AY223" i="46"/>
  <c r="AX223" i="46"/>
  <c r="AW223" i="46"/>
  <c r="AV223" i="46"/>
  <c r="AU223" i="46"/>
  <c r="AT223" i="46"/>
  <c r="AZ220" i="46"/>
  <c r="AY220" i="46"/>
  <c r="AX220" i="46"/>
  <c r="AW220" i="46"/>
  <c r="AV220" i="46"/>
  <c r="AU220" i="46"/>
  <c r="AT220" i="46"/>
  <c r="AZ217" i="46"/>
  <c r="AY217" i="46"/>
  <c r="AX217" i="46"/>
  <c r="AW217" i="46"/>
  <c r="AV217" i="46"/>
  <c r="AU217" i="46"/>
  <c r="AT217" i="46"/>
  <c r="AZ214" i="46"/>
  <c r="AY214" i="46"/>
  <c r="AX214" i="46"/>
  <c r="AW214" i="46"/>
  <c r="AV214" i="46"/>
  <c r="AU214" i="46"/>
  <c r="AT214" i="46"/>
  <c r="AZ210" i="46"/>
  <c r="AY210" i="46"/>
  <c r="AX210" i="46"/>
  <c r="AW210" i="46"/>
  <c r="AV210" i="46"/>
  <c r="AU210" i="46"/>
  <c r="AT210" i="46"/>
  <c r="AZ201" i="46"/>
  <c r="AY201" i="46"/>
  <c r="AX201" i="46"/>
  <c r="AW201" i="46"/>
  <c r="AV201" i="46"/>
  <c r="AU201" i="46"/>
  <c r="AT201" i="46"/>
  <c r="AZ198" i="46"/>
  <c r="AY198" i="46"/>
  <c r="AX198" i="46"/>
  <c r="AW198" i="46"/>
  <c r="AV198" i="46"/>
  <c r="AU198" i="46"/>
  <c r="AT198" i="46"/>
  <c r="AZ195" i="46"/>
  <c r="AY195" i="46"/>
  <c r="AX195" i="46"/>
  <c r="AW195" i="46"/>
  <c r="AV195" i="46"/>
  <c r="AU195" i="46"/>
  <c r="AT195" i="46"/>
  <c r="AZ192" i="46"/>
  <c r="AY192" i="46"/>
  <c r="AX192" i="46"/>
  <c r="AW192" i="46"/>
  <c r="AV192" i="46"/>
  <c r="AU192" i="46"/>
  <c r="AT192" i="46"/>
  <c r="AZ189" i="46"/>
  <c r="AY189" i="46"/>
  <c r="AX189" i="46"/>
  <c r="AW189" i="46"/>
  <c r="AV189" i="46"/>
  <c r="AU189" i="46"/>
  <c r="AT189" i="46"/>
  <c r="AZ185" i="46"/>
  <c r="AY185" i="46"/>
  <c r="AX185" i="46"/>
  <c r="AW185" i="46"/>
  <c r="AV185" i="46"/>
  <c r="AU185" i="46"/>
  <c r="AT185" i="46"/>
  <c r="AZ179" i="46"/>
  <c r="AY179" i="46"/>
  <c r="AX179" i="46"/>
  <c r="AW179" i="46"/>
  <c r="AV179" i="46"/>
  <c r="AU179" i="46"/>
  <c r="AT179" i="46"/>
  <c r="AZ176" i="46"/>
  <c r="AY176" i="46"/>
  <c r="AX176" i="46"/>
  <c r="AW176" i="46"/>
  <c r="AV176" i="46"/>
  <c r="AU176" i="46"/>
  <c r="AT176" i="46"/>
  <c r="AZ173" i="46"/>
  <c r="AY173" i="46"/>
  <c r="AX173" i="46"/>
  <c r="AW173" i="46"/>
  <c r="AV173" i="46"/>
  <c r="AU173" i="46"/>
  <c r="AT173" i="46"/>
  <c r="AZ170" i="46"/>
  <c r="AY170" i="46"/>
  <c r="AX170" i="46"/>
  <c r="AW170" i="46"/>
  <c r="AV170" i="46"/>
  <c r="AU170" i="46"/>
  <c r="AT170" i="46"/>
  <c r="AZ167" i="46"/>
  <c r="AY167" i="46"/>
  <c r="AX167" i="46"/>
  <c r="AW167" i="46"/>
  <c r="AV167" i="46"/>
  <c r="AU167" i="46"/>
  <c r="AT167" i="46"/>
  <c r="AZ164" i="46"/>
  <c r="AY164" i="46"/>
  <c r="AX164" i="46"/>
  <c r="AW164" i="46"/>
  <c r="AV164" i="46"/>
  <c r="AU164" i="46"/>
  <c r="AT164" i="46"/>
  <c r="AZ161" i="46"/>
  <c r="AY161" i="46"/>
  <c r="AX161" i="46"/>
  <c r="AW161" i="46"/>
  <c r="AV161" i="46"/>
  <c r="AU161" i="46"/>
  <c r="AT161" i="46"/>
  <c r="AY109" i="46"/>
  <c r="AX109" i="46"/>
  <c r="AW109" i="46"/>
  <c r="AV109" i="46"/>
  <c r="AU109" i="46"/>
  <c r="AT109" i="46"/>
  <c r="AZ106" i="46"/>
  <c r="AY106" i="46"/>
  <c r="AX106" i="46"/>
  <c r="AW106" i="46"/>
  <c r="AV106" i="46"/>
  <c r="AU106" i="46"/>
  <c r="AT106" i="46"/>
  <c r="AZ103" i="46"/>
  <c r="AY103" i="46"/>
  <c r="AX103" i="46"/>
  <c r="AW103" i="46"/>
  <c r="AV103" i="46"/>
  <c r="AU103" i="46"/>
  <c r="AT103" i="46"/>
  <c r="AZ92" i="46"/>
  <c r="AY92" i="46"/>
  <c r="AX92" i="46"/>
  <c r="AW92" i="46"/>
  <c r="AV92" i="46"/>
  <c r="AU92" i="46"/>
  <c r="AT92" i="46"/>
  <c r="AZ88" i="46"/>
  <c r="AY88" i="46"/>
  <c r="AX88" i="46"/>
  <c r="AW88" i="46"/>
  <c r="AV88" i="46"/>
  <c r="AU88" i="46"/>
  <c r="AT88" i="46"/>
  <c r="AZ85" i="46"/>
  <c r="AY85" i="46"/>
  <c r="AX85" i="46"/>
  <c r="AW85" i="46"/>
  <c r="AV85" i="46"/>
  <c r="AU85" i="46"/>
  <c r="AT85" i="46"/>
  <c r="AZ82" i="46"/>
  <c r="AY82" i="46"/>
  <c r="AX82" i="46"/>
  <c r="AW82" i="46"/>
  <c r="AV82" i="46"/>
  <c r="AU82" i="46"/>
  <c r="AT82" i="46"/>
  <c r="AZ79" i="46"/>
  <c r="AY79" i="46"/>
  <c r="AX79" i="46"/>
  <c r="AW79" i="46"/>
  <c r="AV79" i="46"/>
  <c r="AU79" i="46"/>
  <c r="AT79" i="46"/>
  <c r="AZ76" i="46"/>
  <c r="AY76" i="46"/>
  <c r="AX76" i="46"/>
  <c r="AW76" i="46"/>
  <c r="AV76" i="46"/>
  <c r="AU76" i="46"/>
  <c r="AT76" i="46"/>
  <c r="AZ72" i="46"/>
  <c r="AY72" i="46"/>
  <c r="AX72" i="46"/>
  <c r="AW72" i="46"/>
  <c r="AV72" i="46"/>
  <c r="AU72" i="46"/>
  <c r="AT72" i="46"/>
  <c r="AZ66" i="46"/>
  <c r="AY66" i="46"/>
  <c r="AX66" i="46"/>
  <c r="AW66" i="46"/>
  <c r="AV66" i="46"/>
  <c r="AU66" i="46"/>
  <c r="AT66" i="46"/>
  <c r="AZ63" i="46"/>
  <c r="AY63" i="46"/>
  <c r="AX63" i="46"/>
  <c r="AW63" i="46"/>
  <c r="AV63" i="46"/>
  <c r="AU63" i="46"/>
  <c r="AT63" i="46"/>
  <c r="AZ60" i="46"/>
  <c r="AY60" i="46"/>
  <c r="AX60" i="46"/>
  <c r="AW60" i="46"/>
  <c r="AV60" i="46"/>
  <c r="AU60" i="46"/>
  <c r="AT60" i="46"/>
  <c r="AZ57" i="46"/>
  <c r="AY57" i="46"/>
  <c r="AX57" i="46"/>
  <c r="AW57" i="46"/>
  <c r="AV57" i="46"/>
  <c r="AU57" i="46"/>
  <c r="AT57" i="46"/>
  <c r="AZ54" i="46"/>
  <c r="AY54" i="46"/>
  <c r="AX54" i="46"/>
  <c r="AW54" i="46"/>
  <c r="AV54" i="46"/>
  <c r="AU54" i="46"/>
  <c r="AT54" i="46"/>
  <c r="AZ51" i="46"/>
  <c r="AY51" i="46"/>
  <c r="AX51" i="46"/>
  <c r="AW51" i="46"/>
  <c r="AV51" i="46"/>
  <c r="AU51" i="46"/>
  <c r="AT51" i="46"/>
  <c r="AZ47" i="46"/>
  <c r="AY47" i="46"/>
  <c r="AX47" i="46"/>
  <c r="AW47" i="46"/>
  <c r="AV47" i="46"/>
  <c r="AU47" i="46"/>
  <c r="AT47" i="46"/>
  <c r="AZ41" i="46"/>
  <c r="AY41" i="46"/>
  <c r="AX41" i="46"/>
  <c r="AW41" i="46"/>
  <c r="AV41" i="46"/>
  <c r="AU41" i="46"/>
  <c r="AT41" i="46"/>
  <c r="AZ38" i="46"/>
  <c r="AY38" i="46"/>
  <c r="AX38" i="46"/>
  <c r="AW38" i="46"/>
  <c r="AV38" i="46"/>
  <c r="AU38" i="46"/>
  <c r="AT38" i="46"/>
  <c r="AZ35" i="46"/>
  <c r="AY35" i="46"/>
  <c r="AX35" i="46"/>
  <c r="AW35" i="46"/>
  <c r="AV35" i="46"/>
  <c r="AU35" i="46"/>
  <c r="AT35" i="46"/>
  <c r="AZ32" i="46"/>
  <c r="AY32" i="46"/>
  <c r="AX32" i="46"/>
  <c r="AW32" i="46"/>
  <c r="AV32" i="46"/>
  <c r="AU32" i="46"/>
  <c r="AT32" i="46"/>
  <c r="AZ29" i="46"/>
  <c r="AY29" i="46"/>
  <c r="AX29" i="46"/>
  <c r="AW29" i="46"/>
  <c r="AV29" i="46"/>
  <c r="AU29" i="46"/>
  <c r="AT29" i="46"/>
  <c r="AZ26" i="46"/>
  <c r="AY26" i="46"/>
  <c r="AX26" i="46"/>
  <c r="AW26" i="46"/>
  <c r="AV26" i="46"/>
  <c r="AU26" i="46"/>
  <c r="AT26" i="46"/>
  <c r="AF986" i="79" l="1"/>
  <c r="AF792" i="79"/>
  <c r="AF796" i="79"/>
  <c r="AF794" i="79"/>
  <c r="AF798" i="79"/>
  <c r="AF795" i="79"/>
  <c r="AF793" i="79"/>
  <c r="AF797" i="79"/>
  <c r="AF790" i="79"/>
  <c r="AF791" i="79"/>
  <c r="AE797" i="79"/>
  <c r="AE793" i="79"/>
  <c r="AE791" i="79"/>
  <c r="AE794" i="79"/>
  <c r="AE796" i="79"/>
  <c r="AE792" i="79"/>
  <c r="AE795" i="79"/>
  <c r="AE798" i="79"/>
  <c r="AE790" i="79"/>
  <c r="AM424" i="46"/>
  <c r="AM425" i="46"/>
  <c r="AN424" i="46"/>
  <c r="AN425" i="46"/>
  <c r="AF1182" i="79"/>
  <c r="AF1186" i="79"/>
  <c r="AF1188" i="79"/>
  <c r="AF1183" i="79"/>
  <c r="AF1187" i="79"/>
  <c r="AF1185" i="79"/>
  <c r="AF1184" i="79"/>
  <c r="AF987" i="79"/>
  <c r="AF991" i="79"/>
  <c r="AF988" i="79"/>
  <c r="AF992" i="79"/>
  <c r="AF990" i="79"/>
  <c r="AF989" i="79"/>
  <c r="AF993"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09" i="79"/>
  <c r="AF210" i="79"/>
  <c r="AN550" i="46"/>
  <c r="AN554" i="46"/>
  <c r="AN558" i="46"/>
  <c r="AN562" i="46"/>
  <c r="AN557" i="46"/>
  <c r="AN551" i="46"/>
  <c r="AN555" i="46"/>
  <c r="AN559" i="46"/>
  <c r="AF1620" i="79" s="1"/>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6" i="79"/>
  <c r="AF601" i="79"/>
  <c r="AF603" i="79"/>
  <c r="AF600" i="79"/>
  <c r="AF605" i="79"/>
  <c r="AF599" i="79"/>
  <c r="AF604" i="79"/>
  <c r="AF597" i="79"/>
  <c r="AF602" i="79"/>
  <c r="AE603" i="79"/>
  <c r="AE605" i="79"/>
  <c r="AE600" i="79"/>
  <c r="AE599" i="79"/>
  <c r="AE601" i="79"/>
  <c r="AE596" i="79"/>
  <c r="AE602" i="79"/>
  <c r="AE597" i="79"/>
  <c r="AE598" i="79"/>
  <c r="AE604" i="79"/>
  <c r="AE1186" i="79"/>
  <c r="AE1182" i="79"/>
  <c r="AE1185" i="79"/>
  <c r="AE1188" i="79"/>
  <c r="AE1187" i="79"/>
  <c r="AE1184" i="79"/>
  <c r="AE1183" i="79"/>
  <c r="AE990" i="79"/>
  <c r="AE986" i="79"/>
  <c r="AE993" i="79"/>
  <c r="AE989" i="79"/>
  <c r="AE991" i="79"/>
  <c r="AE988" i="79"/>
  <c r="AE987" i="79"/>
  <c r="AE992" i="79"/>
  <c r="AM287" i="46"/>
  <c r="AM286" i="46"/>
  <c r="AM282" i="46"/>
  <c r="AM288" i="46"/>
  <c r="AM285" i="46"/>
  <c r="AM284" i="46"/>
  <c r="AM289" i="46"/>
  <c r="AM560" i="46"/>
  <c r="AM556" i="46"/>
  <c r="AM562" i="46"/>
  <c r="AM558" i="46"/>
  <c r="AM561" i="46"/>
  <c r="AM557" i="46"/>
  <c r="AM555" i="46"/>
  <c r="E3" i="80"/>
  <c r="E2" i="80"/>
  <c r="AT23" i="46" l="1"/>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93" i="79" l="1"/>
  <c r="AL1639" i="79"/>
  <c r="AL1586" i="79"/>
  <c r="AL1389" i="79"/>
  <c r="AL1612" i="79"/>
  <c r="AL226" i="79"/>
  <c r="AL36" i="79"/>
  <c r="AL1666" i="79"/>
  <c r="AL612" i="79"/>
  <c r="AL416" i="79"/>
  <c r="AL1195" i="79"/>
  <c r="AL805" i="79"/>
  <c r="AL986" i="79" s="1"/>
  <c r="AM1693" i="79"/>
  <c r="AM1639" i="79"/>
  <c r="AM1586" i="79"/>
  <c r="AM1195" i="79"/>
  <c r="AM612" i="79"/>
  <c r="AM226" i="79"/>
  <c r="AM1612" i="79"/>
  <c r="AM36" i="79"/>
  <c r="AM1666" i="79"/>
  <c r="AM416" i="79"/>
  <c r="AM805" i="79"/>
  <c r="AM986" i="79" s="1"/>
  <c r="AM1389" i="79"/>
  <c r="AQ1693" i="79"/>
  <c r="AQ1639" i="79"/>
  <c r="AQ1586" i="79"/>
  <c r="AQ1195" i="79"/>
  <c r="AQ612" i="79"/>
  <c r="AQ226" i="79"/>
  <c r="AQ1389" i="79"/>
  <c r="AQ1612" i="79"/>
  <c r="AQ36" i="79"/>
  <c r="AQ416" i="79"/>
  <c r="AQ1666" i="79"/>
  <c r="AQ805" i="79"/>
  <c r="AO1666" i="79"/>
  <c r="AO1612" i="79"/>
  <c r="AO1389" i="79"/>
  <c r="AO805" i="79"/>
  <c r="AO986" i="79" s="1"/>
  <c r="AO416" i="79"/>
  <c r="AO36" i="79"/>
  <c r="AO612" i="79"/>
  <c r="AO1639" i="79"/>
  <c r="AO1195" i="79"/>
  <c r="AO1586" i="79"/>
  <c r="AO1693" i="79"/>
  <c r="AO226" i="79"/>
  <c r="AP1693" i="79"/>
  <c r="AP1639" i="79"/>
  <c r="AP1666" i="79"/>
  <c r="AP1195" i="79"/>
  <c r="AP805" i="79"/>
  <c r="AP986" i="79" s="1"/>
  <c r="AP1586" i="79"/>
  <c r="AP1389" i="79"/>
  <c r="AP1612" i="79"/>
  <c r="AP226" i="79"/>
  <c r="AP36" i="79"/>
  <c r="AP612" i="79"/>
  <c r="AP416" i="79"/>
  <c r="AN1666" i="79"/>
  <c r="AN1693" i="79"/>
  <c r="AN416" i="79"/>
  <c r="AN226" i="79"/>
  <c r="AN805" i="79"/>
  <c r="AN986" i="79" s="1"/>
  <c r="AN612" i="79"/>
  <c r="AN1639" i="79"/>
  <c r="AN1389" i="79"/>
  <c r="AN1195" i="79"/>
  <c r="AN1612" i="79"/>
  <c r="AN1586" i="79"/>
  <c r="AN36" i="79"/>
  <c r="AR1666" i="79"/>
  <c r="AR1612" i="79"/>
  <c r="AR1639" i="79"/>
  <c r="AR1586" i="79"/>
  <c r="AR36" i="79"/>
  <c r="AR416" i="79"/>
  <c r="AR226" i="79"/>
  <c r="AR1693" i="79"/>
  <c r="AR805" i="79"/>
  <c r="AR986" i="79" s="1"/>
  <c r="AR612" i="79"/>
  <c r="AR1389" i="79"/>
  <c r="AR1195" i="79"/>
  <c r="AL1000" i="79"/>
  <c r="AP1000" i="79"/>
  <c r="AM1000" i="79"/>
  <c r="AQ1000" i="79"/>
  <c r="AO1000" i="79"/>
  <c r="AN1000" i="79"/>
  <c r="AR1000"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X424" i="46" s="1"/>
  <c r="AT295" i="46"/>
  <c r="AT424" i="46" s="1"/>
  <c r="AX431" i="46"/>
  <c r="AT431" i="46"/>
  <c r="AP969"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P57" i="44" l="1"/>
  <c r="P60" i="44"/>
  <c r="P54" i="44"/>
  <c r="P58" i="44"/>
  <c r="P59" i="44"/>
  <c r="AU553" i="46"/>
  <c r="AU550" i="46"/>
  <c r="AU552" i="46"/>
  <c r="AU554" i="46"/>
  <c r="AU555" i="46"/>
  <c r="AU551" i="46"/>
  <c r="K54" i="44"/>
  <c r="K58" i="44"/>
  <c r="K59" i="44"/>
  <c r="K57" i="44"/>
  <c r="K60" i="44"/>
  <c r="Q59" i="44"/>
  <c r="Q57" i="44"/>
  <c r="Q60" i="44"/>
  <c r="Q54" i="44"/>
  <c r="Q58" i="44"/>
  <c r="AZ555" i="46"/>
  <c r="AZ553" i="46"/>
  <c r="AZ552" i="46"/>
  <c r="AZ550" i="46"/>
  <c r="AZ551" i="46"/>
  <c r="AZ554" i="46"/>
  <c r="AT552" i="46"/>
  <c r="AT550" i="46"/>
  <c r="AT554" i="46"/>
  <c r="AT551" i="46"/>
  <c r="AT553" i="46"/>
  <c r="AT555" i="46"/>
  <c r="AX550" i="46"/>
  <c r="AX553" i="46"/>
  <c r="AX551" i="46"/>
  <c r="AX554" i="46"/>
  <c r="AX555" i="46"/>
  <c r="AX552" i="46"/>
  <c r="L57" i="44"/>
  <c r="L60" i="44"/>
  <c r="L54" i="44"/>
  <c r="L58" i="44"/>
  <c r="L59" i="44"/>
  <c r="AY554" i="46"/>
  <c r="AY551" i="46"/>
  <c r="AY553" i="46"/>
  <c r="AY555" i="46"/>
  <c r="AY550" i="46"/>
  <c r="AY552" i="46"/>
  <c r="M59" i="44"/>
  <c r="M57" i="44"/>
  <c r="M60" i="44"/>
  <c r="M54" i="44"/>
  <c r="M58" i="44"/>
  <c r="N54" i="44"/>
  <c r="N58" i="44"/>
  <c r="N59" i="44"/>
  <c r="N57" i="44"/>
  <c r="N60" i="44"/>
  <c r="AV554" i="46"/>
  <c r="AV551" i="46"/>
  <c r="AV552" i="46"/>
  <c r="AV555" i="46"/>
  <c r="AV553" i="46"/>
  <c r="AV550" i="46"/>
  <c r="AW551" i="46"/>
  <c r="AW553" i="46"/>
  <c r="AW555" i="46"/>
  <c r="AW550" i="46"/>
  <c r="AW552" i="46"/>
  <c r="AW554" i="46"/>
  <c r="O54" i="44"/>
  <c r="O58" i="44"/>
  <c r="O59" i="44"/>
  <c r="O57" i="44"/>
  <c r="O60" i="44"/>
  <c r="AP603" i="79"/>
  <c r="AP601" i="79"/>
  <c r="AP600" i="79"/>
  <c r="AP605" i="79"/>
  <c r="AP599" i="79"/>
  <c r="AP597" i="79"/>
  <c r="AP602" i="79"/>
  <c r="AP596" i="79"/>
  <c r="AP604" i="79"/>
  <c r="AP598" i="79"/>
  <c r="AQ969" i="79"/>
  <c r="AQ986" i="79"/>
  <c r="AN969" i="79"/>
  <c r="AN603" i="79"/>
  <c r="AN600" i="79"/>
  <c r="AN598" i="79"/>
  <c r="AN604" i="79"/>
  <c r="AN597" i="79"/>
  <c r="AN599" i="79"/>
  <c r="AN605" i="79"/>
  <c r="AN601" i="79"/>
  <c r="AN602" i="79"/>
  <c r="AN596" i="79"/>
  <c r="AR969" i="79"/>
  <c r="AR604" i="79"/>
  <c r="AR601" i="79"/>
  <c r="AR597" i="79"/>
  <c r="AR603" i="79"/>
  <c r="AR600" i="79"/>
  <c r="AR596" i="79"/>
  <c r="AR605" i="79"/>
  <c r="AR599" i="79"/>
  <c r="AR602" i="79"/>
  <c r="AR598" i="79"/>
  <c r="AQ602" i="79"/>
  <c r="AQ597" i="79"/>
  <c r="AQ596" i="79"/>
  <c r="AQ603" i="79"/>
  <c r="AQ600" i="79"/>
  <c r="AQ599" i="79"/>
  <c r="AQ604" i="79"/>
  <c r="AQ598" i="79"/>
  <c r="AQ605" i="79"/>
  <c r="AQ601" i="79"/>
  <c r="AM602" i="79"/>
  <c r="AM599" i="79"/>
  <c r="AM596" i="79"/>
  <c r="AM604" i="79"/>
  <c r="AM597" i="79"/>
  <c r="AM603" i="79"/>
  <c r="AM601" i="79"/>
  <c r="AM605" i="79"/>
  <c r="AM598" i="79"/>
  <c r="AM600" i="79"/>
  <c r="AL603" i="79"/>
  <c r="AL600" i="79"/>
  <c r="AL602" i="79"/>
  <c r="AL601" i="79"/>
  <c r="AL597" i="79"/>
  <c r="AL604" i="79"/>
  <c r="AL596" i="79"/>
  <c r="AL598" i="79"/>
  <c r="AL605" i="79"/>
  <c r="AL599" i="79"/>
  <c r="AO602" i="79"/>
  <c r="AO596" i="79"/>
  <c r="AO605" i="79"/>
  <c r="AO600" i="79"/>
  <c r="AO604" i="79"/>
  <c r="AO601" i="79"/>
  <c r="AO597" i="79"/>
  <c r="AO603" i="79"/>
  <c r="AO599" i="79"/>
  <c r="AO598" i="79"/>
  <c r="AV138" i="46"/>
  <c r="AV148" i="46"/>
  <c r="AV139" i="46"/>
  <c r="AV145" i="46"/>
  <c r="AV144" i="46"/>
  <c r="AV142" i="46"/>
  <c r="AV137" i="46"/>
  <c r="AV149" i="46"/>
  <c r="AV141" i="46"/>
  <c r="AV135" i="46"/>
  <c r="AV140" i="46"/>
  <c r="AV147" i="46"/>
  <c r="AV136" i="46"/>
  <c r="AV150" i="46"/>
  <c r="AV146" i="46"/>
  <c r="AV143" i="46"/>
  <c r="AR1378" i="79"/>
  <c r="AR1380" i="79"/>
  <c r="AR1382" i="79"/>
  <c r="AR1379" i="79"/>
  <c r="AR1381" i="79"/>
  <c r="AR1383" i="79"/>
  <c r="AN1576" i="79"/>
  <c r="AN1573" i="79"/>
  <c r="AN1577" i="79"/>
  <c r="AN1575" i="79"/>
  <c r="AN1574" i="79"/>
  <c r="AO403" i="79"/>
  <c r="AO402" i="79"/>
  <c r="AO405" i="79"/>
  <c r="AO407" i="79"/>
  <c r="AO406" i="79"/>
  <c r="AO404" i="79"/>
  <c r="AO408" i="79"/>
  <c r="AO409" i="79"/>
  <c r="AQ988" i="79"/>
  <c r="AQ989" i="79"/>
  <c r="AQ993" i="79"/>
  <c r="AQ987" i="79"/>
  <c r="AQ990" i="79"/>
  <c r="AQ991" i="79"/>
  <c r="AQ992" i="79"/>
  <c r="AQ1379" i="79"/>
  <c r="AQ1383" i="79"/>
  <c r="AQ1381" i="79"/>
  <c r="AQ1378" i="79"/>
  <c r="AQ1380" i="79"/>
  <c r="AQ1382" i="79"/>
  <c r="AM1575" i="79"/>
  <c r="AM1574" i="79"/>
  <c r="AM1577" i="79"/>
  <c r="AM1576" i="79"/>
  <c r="AM1573" i="79"/>
  <c r="AM1381" i="79"/>
  <c r="AM1383" i="79"/>
  <c r="AM1380" i="79"/>
  <c r="AM1378" i="79"/>
  <c r="AM1382" i="79"/>
  <c r="AM1379" i="79"/>
  <c r="AL991" i="79"/>
  <c r="AL989" i="79"/>
  <c r="AL987" i="79"/>
  <c r="AL993" i="79"/>
  <c r="AL988" i="79"/>
  <c r="AL992" i="79"/>
  <c r="AL990" i="79"/>
  <c r="AL1573" i="79"/>
  <c r="AL1575" i="79"/>
  <c r="AL1577" i="79"/>
  <c r="AL1574" i="79"/>
  <c r="AL1576" i="79"/>
  <c r="C102" i="45"/>
  <c r="P55" i="44"/>
  <c r="P56" i="44"/>
  <c r="K53" i="44"/>
  <c r="K56" i="44"/>
  <c r="K55" i="44"/>
  <c r="AR1576" i="79"/>
  <c r="AR1575" i="79"/>
  <c r="AR1577" i="79"/>
  <c r="AR1573" i="79"/>
  <c r="AR1574" i="79"/>
  <c r="AR402" i="79"/>
  <c r="AR404" i="79"/>
  <c r="AR406" i="79"/>
  <c r="AR408" i="79"/>
  <c r="AR403" i="79"/>
  <c r="AR409" i="79"/>
  <c r="AR407" i="79"/>
  <c r="AR405" i="79"/>
  <c r="AP796" i="79"/>
  <c r="AP792" i="79"/>
  <c r="AP797" i="79"/>
  <c r="AP793" i="79"/>
  <c r="AP798" i="79"/>
  <c r="AP794" i="79"/>
  <c r="AP791" i="79"/>
  <c r="AP790" i="79"/>
  <c r="AP795" i="79"/>
  <c r="AP1575" i="79"/>
  <c r="AP1577" i="79"/>
  <c r="AP1574" i="79"/>
  <c r="AP1573" i="79"/>
  <c r="AP1576" i="79"/>
  <c r="AO795" i="79"/>
  <c r="AO790" i="79"/>
  <c r="AO792" i="79"/>
  <c r="AO796" i="79"/>
  <c r="AO797" i="79"/>
  <c r="AO793" i="79"/>
  <c r="AO794" i="79"/>
  <c r="AO791" i="79"/>
  <c r="AO798" i="79"/>
  <c r="AO1574" i="79"/>
  <c r="AO1573" i="79"/>
  <c r="AO1576" i="79"/>
  <c r="AO1575" i="79"/>
  <c r="AO1577" i="79"/>
  <c r="AQ1573" i="79"/>
  <c r="AQ1575" i="79"/>
  <c r="AQ1574" i="79"/>
  <c r="AQ1577" i="79"/>
  <c r="AQ1576" i="79"/>
  <c r="AM992" i="79"/>
  <c r="AM988" i="79"/>
  <c r="AM989" i="79"/>
  <c r="AM991" i="79"/>
  <c r="AM990" i="79"/>
  <c r="AM993" i="79"/>
  <c r="AM987" i="79"/>
  <c r="AL1380" i="79"/>
  <c r="AL1378" i="79"/>
  <c r="AL1379" i="79"/>
  <c r="AL1382" i="79"/>
  <c r="AL1383" i="79"/>
  <c r="AL1381" i="79"/>
  <c r="C95" i="45"/>
  <c r="O56" i="44"/>
  <c r="O55" i="44"/>
  <c r="AL969"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4" i="79"/>
  <c r="AR797" i="79"/>
  <c r="AR791" i="79"/>
  <c r="AR790" i="79"/>
  <c r="AR798" i="79"/>
  <c r="AR792" i="79"/>
  <c r="AR793" i="79"/>
  <c r="AR795" i="79"/>
  <c r="AR796" i="79"/>
  <c r="AN797" i="79"/>
  <c r="AN790" i="79"/>
  <c r="AN792" i="79"/>
  <c r="AN796" i="79"/>
  <c r="AN793" i="79"/>
  <c r="AN795" i="79"/>
  <c r="AN791" i="79"/>
  <c r="AN794" i="79"/>
  <c r="AN798"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83" i="79"/>
  <c r="AP1378" i="79"/>
  <c r="AP1380" i="79"/>
  <c r="AP1382" i="79"/>
  <c r="AP1379" i="79"/>
  <c r="AP1381" i="79"/>
  <c r="AO988" i="79"/>
  <c r="AO990" i="79"/>
  <c r="AO989" i="79"/>
  <c r="AO987" i="79"/>
  <c r="AO991" i="79"/>
  <c r="AO993" i="79"/>
  <c r="AO992" i="79"/>
  <c r="AO969" i="79"/>
  <c r="AT135" i="46"/>
  <c r="AT139" i="46"/>
  <c r="AT143" i="46"/>
  <c r="AT147" i="46"/>
  <c r="AT137" i="46"/>
  <c r="AT138" i="46"/>
  <c r="AT150" i="46"/>
  <c r="AT136" i="46"/>
  <c r="AT140" i="46"/>
  <c r="AT144" i="46"/>
  <c r="AT148" i="46"/>
  <c r="AT141" i="46"/>
  <c r="AT145" i="46"/>
  <c r="AT149" i="46"/>
  <c r="AT142" i="46"/>
  <c r="AT146" i="46"/>
  <c r="AM969"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91" i="79"/>
  <c r="AR993" i="79"/>
  <c r="AR992" i="79"/>
  <c r="AR989" i="79"/>
  <c r="AR988" i="79"/>
  <c r="AR990" i="79"/>
  <c r="AR987" i="79"/>
  <c r="AN1379" i="79"/>
  <c r="AN1381" i="79"/>
  <c r="AN1378" i="79"/>
  <c r="AN1380" i="79"/>
  <c r="AN1382" i="79"/>
  <c r="AN1383" i="79"/>
  <c r="AN992" i="79"/>
  <c r="AN993" i="79"/>
  <c r="AN988" i="79"/>
  <c r="AN987" i="79"/>
  <c r="AN991" i="79"/>
  <c r="AN989" i="79"/>
  <c r="AN990" i="79"/>
  <c r="AP404" i="79"/>
  <c r="AP407" i="79"/>
  <c r="AP408" i="79"/>
  <c r="AP405" i="79"/>
  <c r="AP409" i="79"/>
  <c r="AP402" i="79"/>
  <c r="AP403" i="79"/>
  <c r="AP406" i="79"/>
  <c r="AP988" i="79"/>
  <c r="AP993" i="79"/>
  <c r="AP991" i="79"/>
  <c r="AP989" i="79"/>
  <c r="AP992" i="79"/>
  <c r="AP990" i="79"/>
  <c r="AP987" i="79"/>
  <c r="AO1378" i="79"/>
  <c r="AO1382" i="79"/>
  <c r="AO1379" i="79"/>
  <c r="AO1381" i="79"/>
  <c r="AO1383" i="79"/>
  <c r="AO1380" i="79"/>
  <c r="AQ790" i="79"/>
  <c r="AQ798" i="79"/>
  <c r="AQ795" i="79"/>
  <c r="AQ791" i="79"/>
  <c r="AQ793" i="79"/>
  <c r="AQ792" i="79"/>
  <c r="AQ797" i="79"/>
  <c r="AQ794" i="79"/>
  <c r="AQ796" i="79"/>
  <c r="AM795" i="79"/>
  <c r="AM798" i="79"/>
  <c r="AM792" i="79"/>
  <c r="AM790" i="79"/>
  <c r="AM791" i="79"/>
  <c r="AM793" i="79"/>
  <c r="AM794" i="79"/>
  <c r="AM796" i="79"/>
  <c r="AM797" i="79"/>
  <c r="AL796" i="79"/>
  <c r="AL791" i="79"/>
  <c r="AL795" i="79"/>
  <c r="AL797" i="79"/>
  <c r="AL794" i="79"/>
  <c r="AL798" i="79"/>
  <c r="AL792" i="79"/>
  <c r="AL790" i="79"/>
  <c r="AL793" i="79"/>
  <c r="AQ1164" i="79"/>
  <c r="AQ1182" i="79"/>
  <c r="AQ1185" i="79"/>
  <c r="AQ1186" i="79"/>
  <c r="AQ1187" i="79"/>
  <c r="AQ1188" i="79"/>
  <c r="AQ1183" i="79"/>
  <c r="AQ1184" i="79"/>
  <c r="AR1164" i="79"/>
  <c r="AR1187" i="79"/>
  <c r="AR1183" i="79"/>
  <c r="AR1184" i="79"/>
  <c r="AR1185" i="79"/>
  <c r="AR1188" i="79"/>
  <c r="AR1182" i="79"/>
  <c r="AR1186" i="79"/>
  <c r="AM1164" i="79"/>
  <c r="AM1187" i="79"/>
  <c r="AM1188" i="79"/>
  <c r="AM1183" i="79"/>
  <c r="AM1184" i="79"/>
  <c r="AM1185" i="79"/>
  <c r="AM1186" i="79"/>
  <c r="AM1182" i="79"/>
  <c r="AN1164" i="79"/>
  <c r="AN1183" i="79"/>
  <c r="AN1182" i="79"/>
  <c r="AN1186" i="79"/>
  <c r="AN1187" i="79"/>
  <c r="AN1188" i="79"/>
  <c r="AN1184" i="79"/>
  <c r="AN1185" i="79"/>
  <c r="AP1164" i="79"/>
  <c r="AP1182" i="79"/>
  <c r="AP1185" i="79"/>
  <c r="AP1186" i="79"/>
  <c r="AP1187" i="79"/>
  <c r="AP1188" i="79"/>
  <c r="AP1184" i="79"/>
  <c r="AP1183" i="79"/>
  <c r="AO1164" i="79"/>
  <c r="AO1186" i="79"/>
  <c r="AO1187" i="79"/>
  <c r="AO1182" i="79"/>
  <c r="AO1183" i="79"/>
  <c r="AO1184" i="79"/>
  <c r="AO1185" i="79"/>
  <c r="AO1188" i="79"/>
  <c r="AL1164" i="79"/>
  <c r="AL1185" i="79"/>
  <c r="AL1186" i="79"/>
  <c r="AL1182" i="79"/>
  <c r="AL1183" i="79"/>
  <c r="AL1184" i="79"/>
  <c r="AL1187" i="79"/>
  <c r="AL1188" i="79"/>
  <c r="AO1553" i="79"/>
  <c r="AO1359"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3" i="79"/>
  <c r="AM1553"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9" i="79"/>
  <c r="AN1359" i="79"/>
  <c r="AP1359" i="79"/>
  <c r="AL1359"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9" i="79"/>
  <c r="AM1359"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3" i="79"/>
  <c r="AN1553" i="79"/>
  <c r="AP1553" i="79"/>
  <c r="AL1553" i="79"/>
  <c r="AM209" i="79"/>
  <c r="AM208" i="79"/>
  <c r="AM210" i="79"/>
  <c r="AN400" i="79"/>
  <c r="AN399" i="79"/>
  <c r="AN401" i="79"/>
  <c r="AL401" i="79"/>
  <c r="AL399" i="79"/>
  <c r="AL400" i="79"/>
  <c r="AQ209" i="79"/>
  <c r="AQ208" i="79"/>
  <c r="AQ210" i="79"/>
  <c r="AR400" i="79"/>
  <c r="AR399" i="79"/>
  <c r="AR401" i="79"/>
  <c r="AP401" i="79"/>
  <c r="AP399" i="79"/>
  <c r="AP400" i="79"/>
  <c r="AM399" i="79"/>
  <c r="AM400" i="79"/>
  <c r="AM401" i="79"/>
  <c r="AN210" i="79"/>
  <c r="AN209" i="79"/>
  <c r="AN208" i="79"/>
  <c r="AO401" i="79"/>
  <c r="AO400" i="79"/>
  <c r="AO399" i="79"/>
  <c r="AL208" i="79"/>
  <c r="AL209" i="79"/>
  <c r="AL210" i="79"/>
  <c r="AQ399" i="79"/>
  <c r="AQ400" i="79"/>
  <c r="AQ401" i="79"/>
  <c r="AR210" i="79"/>
  <c r="AR209" i="79"/>
  <c r="AR208" i="79"/>
  <c r="AO210" i="79"/>
  <c r="AO208" i="79"/>
  <c r="AO209" i="79"/>
  <c r="AP208" i="79"/>
  <c r="AP209" i="79"/>
  <c r="AP210"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4"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4" i="79"/>
  <c r="D969" i="79"/>
  <c r="D774" i="79"/>
  <c r="D581" i="79"/>
  <c r="D385" i="79"/>
  <c r="AR385" i="79" l="1"/>
  <c r="AR581" i="79"/>
  <c r="AR774" i="79"/>
  <c r="AP774" i="79"/>
  <c r="AL774" i="79"/>
  <c r="AM774" i="79"/>
  <c r="AO774" i="79"/>
  <c r="AN774" i="79"/>
  <c r="AP581" i="79"/>
  <c r="AL581" i="79"/>
  <c r="AN581" i="79"/>
  <c r="AM581" i="79"/>
  <c r="AO581" i="79"/>
  <c r="AO385" i="79"/>
  <c r="AN385" i="79"/>
  <c r="AP385" i="79"/>
  <c r="AL385" i="79"/>
  <c r="AM385" i="79"/>
  <c r="AE39" i="79" l="1"/>
  <c r="B60" i="45"/>
  <c r="B53" i="45"/>
  <c r="B46" i="45"/>
  <c r="B39" i="45"/>
  <c r="B32" i="45"/>
  <c r="B25" i="45"/>
  <c r="B18" i="45"/>
  <c r="AE210" i="79" l="1"/>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6" i="79" l="1"/>
  <c r="AJ1639" i="79"/>
  <c r="AJ805" i="79"/>
  <c r="AJ986" i="79" s="1"/>
  <c r="AJ612" i="79"/>
  <c r="AJ1389" i="79"/>
  <c r="AJ1195" i="79"/>
  <c r="AJ1693" i="79"/>
  <c r="AJ1612" i="79"/>
  <c r="AJ1586" i="79"/>
  <c r="AJ36" i="79"/>
  <c r="AJ195" i="79" s="1"/>
  <c r="AJ416" i="79"/>
  <c r="AJ604" i="79" s="1"/>
  <c r="AJ226" i="79"/>
  <c r="AI1693" i="79"/>
  <c r="AI1639" i="79"/>
  <c r="AI1586" i="79"/>
  <c r="AI1195" i="79"/>
  <c r="AI612" i="79"/>
  <c r="AI226" i="79"/>
  <c r="AI416" i="79"/>
  <c r="AI604" i="79" s="1"/>
  <c r="AI805" i="79"/>
  <c r="AI1389" i="79"/>
  <c r="AI1666" i="79"/>
  <c r="AI1612" i="79"/>
  <c r="AI36" i="79"/>
  <c r="AK1666" i="79"/>
  <c r="AK1612" i="79"/>
  <c r="AK1389" i="79"/>
  <c r="AK805" i="79"/>
  <c r="AK416" i="79"/>
  <c r="AK605" i="79" s="1"/>
  <c r="AK36" i="79"/>
  <c r="AK195" i="79" s="1"/>
  <c r="AK1195" i="79"/>
  <c r="AK1693" i="79"/>
  <c r="AK1586" i="79"/>
  <c r="AK226" i="79"/>
  <c r="AK1639" i="79"/>
  <c r="AK612" i="79"/>
  <c r="AF1693" i="79"/>
  <c r="AF1666" i="79"/>
  <c r="AF1639" i="79"/>
  <c r="AF1612" i="79"/>
  <c r="AF1586" i="79"/>
  <c r="AF1389" i="79"/>
  <c r="AF1195" i="79"/>
  <c r="AF805" i="79"/>
  <c r="AF969" i="79" s="1"/>
  <c r="AF612" i="79"/>
  <c r="AF416" i="79"/>
  <c r="AF226" i="79"/>
  <c r="AF385" i="79" s="1"/>
  <c r="AF36" i="79"/>
  <c r="AE1693" i="79"/>
  <c r="AE1666" i="79"/>
  <c r="AE1639" i="79"/>
  <c r="AE1612" i="79"/>
  <c r="AE1586" i="79"/>
  <c r="AE1389" i="79"/>
  <c r="AE1553" i="79" s="1"/>
  <c r="AE1195" i="79"/>
  <c r="AE805" i="79"/>
  <c r="AE969" i="79" s="1"/>
  <c r="AE612" i="79"/>
  <c r="AE416" i="79"/>
  <c r="AE581" i="79" s="1"/>
  <c r="AE226" i="79"/>
  <c r="AE385" i="79" s="1"/>
  <c r="AE36" i="79"/>
  <c r="AH1639" i="79"/>
  <c r="AH1195" i="79"/>
  <c r="AH226" i="79"/>
  <c r="AH1389" i="79"/>
  <c r="AH416" i="79"/>
  <c r="AH604" i="79" s="1"/>
  <c r="AH1612" i="79"/>
  <c r="AH805" i="79"/>
  <c r="AH969" i="79" s="1"/>
  <c r="AH36" i="79"/>
  <c r="AH1693" i="79"/>
  <c r="AH1586" i="79"/>
  <c r="AH612" i="79"/>
  <c r="AH1666" i="79"/>
  <c r="AG1693" i="79"/>
  <c r="AG1639" i="79"/>
  <c r="AG1586" i="79"/>
  <c r="AG1195" i="79"/>
  <c r="AG612" i="79"/>
  <c r="AG774" i="79" s="1"/>
  <c r="AG226" i="79"/>
  <c r="AG399" i="79" s="1"/>
  <c r="AG1666" i="79"/>
  <c r="AG1612" i="79"/>
  <c r="AG1389" i="79"/>
  <c r="AG805" i="79"/>
  <c r="AG969" i="79" s="1"/>
  <c r="AG416" i="79"/>
  <c r="AG598" i="79" s="1"/>
  <c r="AG36" i="79"/>
  <c r="AG1000" i="79"/>
  <c r="AF1553" i="79"/>
  <c r="AF1000" i="79"/>
  <c r="AF1164" i="79" s="1"/>
  <c r="AJ1000" i="79"/>
  <c r="AK1000" i="79"/>
  <c r="AH1000" i="79"/>
  <c r="AE1000" i="79"/>
  <c r="AE1164" i="79" s="1"/>
  <c r="AI1000" i="79"/>
  <c r="H29" i="44"/>
  <c r="H33" i="44" s="1"/>
  <c r="I29" i="44"/>
  <c r="I33" i="44" s="1"/>
  <c r="J29" i="44"/>
  <c r="J33" i="44" s="1"/>
  <c r="AM21" i="46"/>
  <c r="AM127" i="46" s="1"/>
  <c r="E29" i="44"/>
  <c r="E33" i="44" s="1"/>
  <c r="AF581"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4" i="79"/>
  <c r="AS430" i="46"/>
  <c r="J13" i="44"/>
  <c r="J43" i="44"/>
  <c r="J14" i="44"/>
  <c r="J18" i="44" s="1"/>
  <c r="AM294" i="46"/>
  <c r="D13" i="44"/>
  <c r="AQ158" i="46"/>
  <c r="H13" i="44"/>
  <c r="AM431" i="46"/>
  <c r="AM537" i="46" s="1"/>
  <c r="D14" i="44"/>
  <c r="D18" i="44" s="1"/>
  <c r="AE774" i="79"/>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I60" i="44" l="1"/>
  <c r="I59" i="44"/>
  <c r="I57" i="44"/>
  <c r="I54" i="44"/>
  <c r="I58" i="44"/>
  <c r="J54" i="44"/>
  <c r="J58" i="44"/>
  <c r="J59" i="44"/>
  <c r="J57" i="44"/>
  <c r="J60" i="44"/>
  <c r="H57" i="44"/>
  <c r="H59" i="44"/>
  <c r="H60" i="44"/>
  <c r="H54" i="44"/>
  <c r="H58" i="44"/>
  <c r="AG1183" i="79"/>
  <c r="AG1164" i="79"/>
  <c r="AG604" i="79"/>
  <c r="AG581" i="79"/>
  <c r="AK969" i="79"/>
  <c r="AK986" i="79"/>
  <c r="AI969" i="79"/>
  <c r="AI986" i="79"/>
  <c r="AG596" i="79"/>
  <c r="AG605" i="79"/>
  <c r="AG603" i="79"/>
  <c r="AG602" i="79"/>
  <c r="AG597" i="79"/>
  <c r="AI603" i="79"/>
  <c r="AI602" i="79"/>
  <c r="AI605" i="79"/>
  <c r="AI596" i="79"/>
  <c r="AI597" i="79"/>
  <c r="AI599" i="79"/>
  <c r="AI601" i="79"/>
  <c r="AI598" i="79"/>
  <c r="AI600" i="79"/>
  <c r="AJ605" i="79"/>
  <c r="AJ603" i="79"/>
  <c r="AJ602" i="79"/>
  <c r="AJ601" i="79"/>
  <c r="AJ597" i="79"/>
  <c r="AJ598" i="79"/>
  <c r="AJ596" i="79"/>
  <c r="AJ600" i="79"/>
  <c r="AJ599" i="79"/>
  <c r="AQ551" i="46"/>
  <c r="AQ555" i="46"/>
  <c r="AQ552" i="46"/>
  <c r="AQ550" i="46"/>
  <c r="AQ554" i="46"/>
  <c r="AQ553" i="46"/>
  <c r="AS553" i="46"/>
  <c r="AS550" i="46"/>
  <c r="AS552" i="46"/>
  <c r="AS551" i="46"/>
  <c r="AS555" i="46"/>
  <c r="AS554" i="46"/>
  <c r="AP550" i="46"/>
  <c r="AP554" i="46"/>
  <c r="AP553" i="46"/>
  <c r="AP555" i="46"/>
  <c r="AP552" i="46"/>
  <c r="AP551" i="46"/>
  <c r="AR552" i="46"/>
  <c r="AR551" i="46"/>
  <c r="AR555" i="46"/>
  <c r="AR553" i="46"/>
  <c r="AR550" i="46"/>
  <c r="AR554" i="46"/>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Q556" i="46"/>
  <c r="AY556" i="46"/>
  <c r="AR557" i="46"/>
  <c r="AS558" i="46"/>
  <c r="AX559" i="46"/>
  <c r="AY560" i="46"/>
  <c r="AW562" i="46"/>
  <c r="AO555"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V557" i="46"/>
  <c r="AP559" i="46"/>
  <c r="AQ560" i="46"/>
  <c r="AR561" i="46"/>
  <c r="AV561" i="46"/>
  <c r="AS562" i="46"/>
  <c r="AO562" i="46"/>
  <c r="AO554"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O550" i="46"/>
  <c r="AO556" i="46"/>
  <c r="AU556" i="46"/>
  <c r="AZ557" i="46"/>
  <c r="AW558" i="46"/>
  <c r="AT559" i="46"/>
  <c r="AU560" i="46"/>
  <c r="AZ561" i="46"/>
  <c r="AO551" i="46"/>
  <c r="AH602" i="79"/>
  <c r="AH605" i="79"/>
  <c r="AH603" i="79"/>
  <c r="AH599" i="79"/>
  <c r="AH597" i="79"/>
  <c r="AH601" i="79"/>
  <c r="AH598" i="79"/>
  <c r="AH596" i="79"/>
  <c r="AH600" i="79"/>
  <c r="AK602" i="79"/>
  <c r="AK604" i="79"/>
  <c r="AK603" i="79"/>
  <c r="AK601" i="79"/>
  <c r="AK598" i="79"/>
  <c r="AK600" i="79"/>
  <c r="AK599" i="79"/>
  <c r="AK597" i="79"/>
  <c r="AK596" i="79"/>
  <c r="J53" i="44"/>
  <c r="J56" i="44"/>
  <c r="J55" i="44"/>
  <c r="AK1379" i="79"/>
  <c r="AK1380" i="79"/>
  <c r="AK1383" i="79"/>
  <c r="AK1381" i="79"/>
  <c r="AK1378" i="79"/>
  <c r="AK1382" i="79"/>
  <c r="AJ988" i="79"/>
  <c r="AJ992" i="79"/>
  <c r="AJ989" i="79"/>
  <c r="AJ993" i="79"/>
  <c r="AJ990" i="79"/>
  <c r="AJ987" i="79"/>
  <c r="AJ991" i="79"/>
  <c r="AK403" i="79"/>
  <c r="AK404" i="79"/>
  <c r="AK407" i="79"/>
  <c r="AK408" i="79"/>
  <c r="AK405" i="79"/>
  <c r="AK402" i="79"/>
  <c r="AK409" i="79"/>
  <c r="AK406" i="79"/>
  <c r="AI405" i="79"/>
  <c r="AI406" i="79"/>
  <c r="AI409" i="79"/>
  <c r="AI403" i="79"/>
  <c r="AI404" i="79"/>
  <c r="AI407" i="79"/>
  <c r="AI408" i="79"/>
  <c r="AI402" i="79"/>
  <c r="AJ1378" i="79"/>
  <c r="AJ1380" i="79"/>
  <c r="AJ1382" i="79"/>
  <c r="AJ1379" i="79"/>
  <c r="AJ1383" i="79"/>
  <c r="AJ1381" i="79"/>
  <c r="H53" i="44"/>
  <c r="H55" i="44"/>
  <c r="H56" i="44"/>
  <c r="AK790" i="79"/>
  <c r="AK794" i="79"/>
  <c r="AK797" i="79"/>
  <c r="AK798" i="79"/>
  <c r="AK791" i="79"/>
  <c r="AK796" i="79"/>
  <c r="AK792" i="79"/>
  <c r="AK793" i="79"/>
  <c r="AK795" i="79"/>
  <c r="AK990" i="79"/>
  <c r="AK988" i="79"/>
  <c r="AK989" i="79"/>
  <c r="AK991" i="79"/>
  <c r="AK987" i="79"/>
  <c r="AK992" i="79"/>
  <c r="AK993" i="79"/>
  <c r="AI990" i="79"/>
  <c r="AI987" i="79"/>
  <c r="AI991" i="79"/>
  <c r="AI989" i="79"/>
  <c r="AI988" i="79"/>
  <c r="AI993" i="79"/>
  <c r="AI992" i="79"/>
  <c r="AI1380" i="79"/>
  <c r="AI1379" i="79"/>
  <c r="AI1381" i="79"/>
  <c r="AI1383" i="79"/>
  <c r="AI1382" i="79"/>
  <c r="AI1378" i="79"/>
  <c r="AJ402" i="79"/>
  <c r="AJ403" i="79"/>
  <c r="AJ406" i="79"/>
  <c r="AJ407" i="79"/>
  <c r="AJ404" i="79"/>
  <c r="AJ409" i="79"/>
  <c r="AJ408" i="79"/>
  <c r="AJ405" i="79"/>
  <c r="AJ790" i="79"/>
  <c r="AJ798" i="79"/>
  <c r="AJ795" i="79"/>
  <c r="AJ791" i="79"/>
  <c r="AJ792" i="79"/>
  <c r="AJ793" i="79"/>
  <c r="AJ794" i="79"/>
  <c r="AJ796" i="79"/>
  <c r="AJ797" i="79"/>
  <c r="AS135" i="46"/>
  <c r="AS139" i="46"/>
  <c r="AS143" i="46"/>
  <c r="AS147" i="46"/>
  <c r="AS141" i="46"/>
  <c r="AS145" i="46"/>
  <c r="AS142" i="46"/>
  <c r="AS149" i="46"/>
  <c r="AS136" i="46"/>
  <c r="AS140" i="46"/>
  <c r="AS144" i="46"/>
  <c r="AS148" i="46"/>
  <c r="AS137" i="46"/>
  <c r="AS150" i="46"/>
  <c r="AS138" i="46"/>
  <c r="AS146" i="46"/>
  <c r="I53" i="44"/>
  <c r="I56" i="44"/>
  <c r="I55" i="44"/>
  <c r="AK1573" i="79"/>
  <c r="AK1576" i="79"/>
  <c r="AK1575" i="79"/>
  <c r="AK1577" i="79"/>
  <c r="AK1574" i="79"/>
  <c r="AJ969" i="79"/>
  <c r="AI1574" i="79"/>
  <c r="AI1577" i="79"/>
  <c r="AI1576" i="79"/>
  <c r="AI1573" i="79"/>
  <c r="AI1575" i="79"/>
  <c r="AI791" i="79"/>
  <c r="AI794" i="79"/>
  <c r="AI797" i="79"/>
  <c r="AI796" i="79"/>
  <c r="AI795" i="79"/>
  <c r="AI792" i="79"/>
  <c r="AI790" i="79"/>
  <c r="AI793" i="79"/>
  <c r="AI798" i="79"/>
  <c r="AJ1577" i="79"/>
  <c r="AJ1575" i="79"/>
  <c r="AJ1574" i="79"/>
  <c r="AJ1576" i="79"/>
  <c r="AJ1573" i="79"/>
  <c r="AI1164" i="79"/>
  <c r="AI1185" i="79"/>
  <c r="AI1186" i="79"/>
  <c r="AI1182" i="79"/>
  <c r="AI1183" i="79"/>
  <c r="AI1184" i="79"/>
  <c r="AI1187" i="79"/>
  <c r="AI1188" i="79"/>
  <c r="AJ1164" i="79"/>
  <c r="AJ1183" i="79"/>
  <c r="AJ1188" i="79"/>
  <c r="AJ1187" i="79"/>
  <c r="AJ1184" i="79"/>
  <c r="AJ1182" i="79"/>
  <c r="AJ1185" i="79"/>
  <c r="AJ1186" i="79"/>
  <c r="AK1164" i="79"/>
  <c r="AK1184" i="79"/>
  <c r="AK1185" i="79"/>
  <c r="AK1188" i="79"/>
  <c r="AK1182" i="79"/>
  <c r="AK1183" i="79"/>
  <c r="AK1186" i="79"/>
  <c r="AK1187" i="79"/>
  <c r="AH404" i="79"/>
  <c r="AH405" i="79"/>
  <c r="AH408" i="79"/>
  <c r="AH406" i="79"/>
  <c r="AH403" i="79"/>
  <c r="AH402" i="79"/>
  <c r="AH409" i="79"/>
  <c r="AH407" i="79"/>
  <c r="AG986" i="79"/>
  <c r="AH986" i="79"/>
  <c r="AG404" i="79"/>
  <c r="AG409" i="79"/>
  <c r="AG403" i="79"/>
  <c r="AG408" i="79"/>
  <c r="AG407" i="79"/>
  <c r="AG406" i="79"/>
  <c r="AG405" i="79"/>
  <c r="AG402" i="79"/>
  <c r="AH1380" i="79"/>
  <c r="AH1382" i="79"/>
  <c r="AH1378" i="79"/>
  <c r="AH1379" i="79"/>
  <c r="AH1383" i="79"/>
  <c r="AH1381" i="79"/>
  <c r="AG1382" i="79"/>
  <c r="AG1378" i="79"/>
  <c r="AG1381" i="79"/>
  <c r="AG1380" i="79"/>
  <c r="AG1379" i="79"/>
  <c r="AG1383" i="79"/>
  <c r="AF1668" i="79"/>
  <c r="AF1695" i="79"/>
  <c r="AF1641" i="79"/>
  <c r="E54" i="44"/>
  <c r="E53" i="44"/>
  <c r="D51" i="44"/>
  <c r="AE1641" i="79"/>
  <c r="AE1668" i="79"/>
  <c r="D54" i="44"/>
  <c r="AE1695" i="79"/>
  <c r="D53" i="44"/>
  <c r="D52" i="44"/>
  <c r="E50" i="44"/>
  <c r="E46" i="44"/>
  <c r="D50" i="44"/>
  <c r="D46" i="44"/>
  <c r="AH1575" i="79"/>
  <c r="AH1576" i="79"/>
  <c r="AH1574" i="79"/>
  <c r="AH1573" i="79"/>
  <c r="AH1577" i="79"/>
  <c r="AH790" i="79"/>
  <c r="AH792" i="79"/>
  <c r="AH798" i="79"/>
  <c r="AH797" i="79"/>
  <c r="AH791" i="79"/>
  <c r="AH793" i="79"/>
  <c r="AH794" i="79"/>
  <c r="AH796" i="79"/>
  <c r="AH795" i="79"/>
  <c r="AH990" i="79"/>
  <c r="AH987" i="79"/>
  <c r="AH991" i="79"/>
  <c r="AH988" i="79"/>
  <c r="AH992" i="79"/>
  <c r="AH993" i="79"/>
  <c r="AH989" i="79"/>
  <c r="AH1164" i="79"/>
  <c r="AH1182" i="79"/>
  <c r="AH1186" i="79"/>
  <c r="AH1187" i="79"/>
  <c r="AH1185" i="79"/>
  <c r="AH1184" i="79"/>
  <c r="AH1188" i="79"/>
  <c r="AH1183" i="79"/>
  <c r="G53" i="44"/>
  <c r="G58" i="44"/>
  <c r="G59" i="44"/>
  <c r="G57" i="44"/>
  <c r="G55" i="44"/>
  <c r="G56" i="44"/>
  <c r="G54" i="44"/>
  <c r="G60" i="44"/>
  <c r="G50" i="44"/>
  <c r="G46" i="44"/>
  <c r="F53" i="44"/>
  <c r="F54" i="44"/>
  <c r="F50" i="44"/>
  <c r="F46" i="44"/>
  <c r="AG601" i="79"/>
  <c r="AG599" i="79"/>
  <c r="AG600" i="79"/>
  <c r="AG1182" i="79"/>
  <c r="AQ265" i="46"/>
  <c r="AQ283" i="46"/>
  <c r="AQ287" i="46"/>
  <c r="AQ285" i="46"/>
  <c r="AQ289" i="46"/>
  <c r="AQ284" i="46"/>
  <c r="AQ288" i="46"/>
  <c r="AQ286" i="46"/>
  <c r="AQ282" i="46"/>
  <c r="AH1359" i="79"/>
  <c r="AK1553" i="79"/>
  <c r="AH1553" i="79"/>
  <c r="AO421" i="46"/>
  <c r="AO417" i="46"/>
  <c r="AO423" i="46"/>
  <c r="AO419" i="46"/>
  <c r="AO422" i="46"/>
  <c r="AO418" i="46"/>
  <c r="AO425" i="46"/>
  <c r="AO420" i="46"/>
  <c r="AQ412" i="46"/>
  <c r="AQ419" i="46"/>
  <c r="AQ423" i="46"/>
  <c r="AQ421" i="46"/>
  <c r="AQ420" i="46"/>
  <c r="AQ425" i="46"/>
  <c r="AQ422" i="46"/>
  <c r="AQ418" i="46"/>
  <c r="AE1359" i="79"/>
  <c r="AJ1359" i="79"/>
  <c r="AF1359" i="79"/>
  <c r="AO265" i="46"/>
  <c r="AO289" i="46"/>
  <c r="AO285" i="46"/>
  <c r="AO281" i="46"/>
  <c r="AO287" i="46"/>
  <c r="AO283" i="46"/>
  <c r="AO286" i="46"/>
  <c r="AO282" i="46"/>
  <c r="AO288" i="46"/>
  <c r="AO284" i="46"/>
  <c r="AO275" i="46"/>
  <c r="AG1577" i="79"/>
  <c r="AG1576" i="79"/>
  <c r="AG1573" i="79"/>
  <c r="AG1574" i="79"/>
  <c r="AG1553" i="79"/>
  <c r="AG1575" i="79"/>
  <c r="AK1359"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9" i="79"/>
  <c r="AI1553" i="79"/>
  <c r="AG1186" i="79"/>
  <c r="AG1184" i="79"/>
  <c r="AG1185" i="79"/>
  <c r="AG1187" i="79"/>
  <c r="AG1188" i="79"/>
  <c r="AG1359" i="79"/>
  <c r="AJ1553" i="79"/>
  <c r="AK401" i="79"/>
  <c r="AK400" i="79"/>
  <c r="AK399" i="79"/>
  <c r="AJ210" i="79"/>
  <c r="AJ209" i="79"/>
  <c r="AJ208" i="79"/>
  <c r="AG798" i="79"/>
  <c r="AG794" i="79"/>
  <c r="AG790" i="79"/>
  <c r="AG797" i="79"/>
  <c r="AG793" i="79"/>
  <c r="AG791" i="79"/>
  <c r="AG796" i="79"/>
  <c r="AG795" i="79"/>
  <c r="AG792" i="79"/>
  <c r="AH208" i="79"/>
  <c r="AH209" i="79"/>
  <c r="AH210" i="79"/>
  <c r="AJ400" i="79"/>
  <c r="AJ399" i="79"/>
  <c r="AJ401" i="79"/>
  <c r="AI209" i="79"/>
  <c r="AI208" i="79"/>
  <c r="AI210" i="79"/>
  <c r="AG993" i="79"/>
  <c r="AG989" i="79"/>
  <c r="AG992" i="79"/>
  <c r="AG988" i="79"/>
  <c r="AG991" i="79"/>
  <c r="AG990" i="79"/>
  <c r="AG987" i="79"/>
  <c r="AI399" i="79"/>
  <c r="AI400" i="79"/>
  <c r="AI401" i="79"/>
  <c r="AH401" i="79"/>
  <c r="AH399" i="79"/>
  <c r="AH400" i="79"/>
  <c r="AG210" i="79"/>
  <c r="AG209" i="79"/>
  <c r="AG208" i="79"/>
  <c r="AK210" i="79"/>
  <c r="AK208" i="79"/>
  <c r="AK209"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74" i="79"/>
  <c r="AJ581" i="79"/>
  <c r="AI385" i="79"/>
  <c r="AH581" i="79"/>
  <c r="AJ385" i="79"/>
  <c r="AI581" i="79"/>
  <c r="AK385" i="79"/>
  <c r="AK581" i="79"/>
  <c r="AJ774" i="79"/>
  <c r="AG385" i="79"/>
  <c r="AG401" i="79"/>
  <c r="AG400" i="79"/>
  <c r="AH195" i="79"/>
  <c r="AG195" i="79"/>
  <c r="AI195" i="79"/>
  <c r="AI774" i="79"/>
  <c r="AK774"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62" i="79" l="1"/>
  <c r="AF1590" i="79"/>
  <c r="AF1556" i="79"/>
  <c r="AF1566" i="79" s="1"/>
  <c r="AF777" i="79"/>
  <c r="AF1167" i="79"/>
  <c r="AF972" i="79"/>
  <c r="AE1643" i="79"/>
  <c r="AE1590" i="79"/>
  <c r="AE1604" i="79" s="1"/>
  <c r="AE972" i="79"/>
  <c r="AE777" i="79"/>
  <c r="AE1670" i="79"/>
  <c r="AE1167" i="79"/>
  <c r="AE1697" i="79"/>
  <c r="AE1556" i="79"/>
  <c r="AE1362" i="79"/>
  <c r="AN1643" i="79"/>
  <c r="AN1616" i="79"/>
  <c r="AQ1616" i="79"/>
  <c r="AL1616" i="79"/>
  <c r="AL1643" i="79"/>
  <c r="AR1616" i="79"/>
  <c r="AO1616" i="79"/>
  <c r="AO1590" i="79"/>
  <c r="AP1643" i="79"/>
  <c r="AM1697" i="79"/>
  <c r="AN1556" i="79"/>
  <c r="AQ1643" i="79"/>
  <c r="AL1590" i="79"/>
  <c r="AR1643" i="79"/>
  <c r="AO1643" i="79"/>
  <c r="AP1697" i="79"/>
  <c r="AM1670" i="79"/>
  <c r="AN1697" i="79"/>
  <c r="AQ1590" i="79"/>
  <c r="AQ1670" i="79"/>
  <c r="AL1670" i="79"/>
  <c r="AR1590" i="79"/>
  <c r="AR1556" i="79"/>
  <c r="AO1670" i="79"/>
  <c r="AP1556" i="79"/>
  <c r="AP1590" i="79"/>
  <c r="AM1556" i="79"/>
  <c r="AQ1556" i="79"/>
  <c r="AR1670" i="79"/>
  <c r="AP1616" i="79"/>
  <c r="AM1590" i="79"/>
  <c r="AN1590" i="79"/>
  <c r="AL1697" i="79"/>
  <c r="AP1670" i="79"/>
  <c r="AM1643" i="79"/>
  <c r="AM1616" i="79"/>
  <c r="AO1697" i="79"/>
  <c r="AN1670" i="79"/>
  <c r="AR1697" i="79"/>
  <c r="AQ1697" i="79"/>
  <c r="AO1556" i="79"/>
  <c r="AL1556" i="79"/>
  <c r="AG1556" i="79"/>
  <c r="AG1566" i="79" s="1"/>
  <c r="AI1590" i="79"/>
  <c r="AK1556" i="79"/>
  <c r="AH1556" i="79"/>
  <c r="AH1566" i="79" s="1"/>
  <c r="AH1590" i="79"/>
  <c r="AG1590" i="79"/>
  <c r="AJ1590" i="79"/>
  <c r="AJ1556" i="79"/>
  <c r="AE1616" i="79"/>
  <c r="AI1556" i="79"/>
  <c r="AK1590" i="79"/>
  <c r="O17" i="45"/>
  <c r="N17" i="45"/>
  <c r="M17" i="45"/>
  <c r="L17" i="45"/>
  <c r="U60" i="46"/>
  <c r="U57" i="46"/>
  <c r="AF779" i="79" l="1"/>
  <c r="AF780" i="79"/>
  <c r="AF778" i="79"/>
  <c r="AE779" i="79"/>
  <c r="AE780" i="79"/>
  <c r="AE778" i="79"/>
  <c r="AI1566" i="79"/>
  <c r="AI1568" i="79"/>
  <c r="AQ143" i="46"/>
  <c r="AQ148" i="46"/>
  <c r="AI1644" i="79" s="1"/>
  <c r="AQ146" i="46"/>
  <c r="AQ142" i="46"/>
  <c r="AR147" i="46"/>
  <c r="AR148" i="46"/>
  <c r="AJ1644" i="79" s="1"/>
  <c r="AR140" i="46"/>
  <c r="AR138" i="46"/>
  <c r="AQ139" i="46"/>
  <c r="AQ138" i="46"/>
  <c r="AR136" i="46"/>
  <c r="AR149" i="46"/>
  <c r="AJ1671" i="79" s="1"/>
  <c r="AR127" i="46"/>
  <c r="AQ147" i="46"/>
  <c r="AQ137" i="46"/>
  <c r="AQ140" i="46"/>
  <c r="AQ150" i="46"/>
  <c r="AR141" i="46"/>
  <c r="AR139" i="46"/>
  <c r="AR150" i="46"/>
  <c r="AR142" i="46"/>
  <c r="AQ144" i="46"/>
  <c r="AR135" i="46"/>
  <c r="AQ135" i="46"/>
  <c r="AQ136" i="46"/>
  <c r="AQ145" i="46"/>
  <c r="AQ141" i="46"/>
  <c r="AR146" i="46"/>
  <c r="AJ1591" i="79" s="1"/>
  <c r="AR144" i="46"/>
  <c r="AR137" i="46"/>
  <c r="AR145" i="46"/>
  <c r="AQ149" i="46"/>
  <c r="AI1671" i="79" s="1"/>
  <c r="AR143" i="46"/>
  <c r="AE1566" i="79"/>
  <c r="AP147" i="46"/>
  <c r="AP148" i="46"/>
  <c r="AH1644" i="79" s="1"/>
  <c r="AP141" i="46"/>
  <c r="AP150" i="46"/>
  <c r="AO147" i="46"/>
  <c r="AO140" i="46"/>
  <c r="AO141" i="46"/>
  <c r="AO146" i="46"/>
  <c r="AG1591" i="79" s="1"/>
  <c r="AP137" i="46"/>
  <c r="AO136" i="46"/>
  <c r="AO142" i="46"/>
  <c r="AP135" i="46"/>
  <c r="AP136" i="46"/>
  <c r="AP138" i="46"/>
  <c r="AP145" i="46"/>
  <c r="AO135" i="46"/>
  <c r="AO138" i="46"/>
  <c r="AO144" i="46"/>
  <c r="AO145" i="46"/>
  <c r="AP143" i="46"/>
  <c r="AP142" i="46"/>
  <c r="AO137" i="46"/>
  <c r="AP139" i="46"/>
  <c r="AP140" i="46"/>
  <c r="AP146" i="46"/>
  <c r="AH1591" i="79" s="1"/>
  <c r="AP149" i="46"/>
  <c r="AH1671" i="79" s="1"/>
  <c r="AO139" i="46"/>
  <c r="AO149" i="46"/>
  <c r="AG1671" i="79" s="1"/>
  <c r="AO148" i="46"/>
  <c r="AG1644" i="79" s="1"/>
  <c r="AO150" i="46"/>
  <c r="AO127" i="46"/>
  <c r="AP144" i="46"/>
  <c r="AO143" i="46"/>
  <c r="AG1707" i="79"/>
  <c r="AG1704" i="79"/>
  <c r="AG1708" i="79"/>
  <c r="AG1701" i="79"/>
  <c r="AG1705" i="79"/>
  <c r="AG1709" i="79"/>
  <c r="AG1706" i="79"/>
  <c r="AM1620" i="79"/>
  <c r="AM1624" i="79"/>
  <c r="AM1626" i="79"/>
  <c r="AM1625" i="79"/>
  <c r="AM1628" i="79"/>
  <c r="AM1623" i="79"/>
  <c r="AM1627" i="79"/>
  <c r="AQ1560" i="79"/>
  <c r="AQ1564" i="79"/>
  <c r="AQ1567" i="79"/>
  <c r="AQ1566" i="79"/>
  <c r="AQ1568" i="79"/>
  <c r="AQ1563" i="79"/>
  <c r="AQ1565" i="79"/>
  <c r="AP1706" i="79"/>
  <c r="AP1707" i="79"/>
  <c r="AP1704" i="79"/>
  <c r="AP1708" i="79"/>
  <c r="AP1705" i="79"/>
  <c r="AP1709" i="79"/>
  <c r="AP1701" i="79"/>
  <c r="AO1592" i="79"/>
  <c r="AO1600" i="79"/>
  <c r="AO1593" i="79"/>
  <c r="AO1597" i="79"/>
  <c r="AO1601" i="79"/>
  <c r="AO1594" i="79"/>
  <c r="AO1598" i="79"/>
  <c r="AO1602" i="79"/>
  <c r="AO1599" i="79"/>
  <c r="AO1591" i="79"/>
  <c r="AF1673" i="79"/>
  <c r="AF1677" i="79"/>
  <c r="AF1681" i="79"/>
  <c r="AF1671" i="79"/>
  <c r="AF1679" i="79"/>
  <c r="AF1682" i="79"/>
  <c r="AF1672" i="79"/>
  <c r="AF1674" i="79"/>
  <c r="AF1678" i="79"/>
  <c r="AF1676" i="79"/>
  <c r="AF1680" i="79"/>
  <c r="AF1174" i="79"/>
  <c r="AF1171" i="79"/>
  <c r="AF1175" i="79"/>
  <c r="AF1176" i="79"/>
  <c r="AF1173" i="79"/>
  <c r="AF1177" i="79"/>
  <c r="AI1647" i="79"/>
  <c r="AI1645" i="79"/>
  <c r="AI1652" i="79"/>
  <c r="AI1646" i="79"/>
  <c r="AI1653" i="79"/>
  <c r="AI1650" i="79"/>
  <c r="AI1654" i="79"/>
  <c r="AI1651" i="79"/>
  <c r="AI1655" i="79"/>
  <c r="AH1706" i="79"/>
  <c r="AH1707" i="79"/>
  <c r="AH1704" i="79"/>
  <c r="AH1708" i="79"/>
  <c r="AH1701" i="79"/>
  <c r="AH1705" i="79"/>
  <c r="AH1709" i="79"/>
  <c r="AJ1563" i="79"/>
  <c r="AJ1560" i="79"/>
  <c r="AJ1566" i="79"/>
  <c r="AJ1565" i="79"/>
  <c r="AJ1568" i="79"/>
  <c r="AJ1564" i="79"/>
  <c r="AJ1567" i="79"/>
  <c r="AH1599" i="79"/>
  <c r="AH1592" i="79"/>
  <c r="AH1600" i="79"/>
  <c r="AH1593" i="79"/>
  <c r="AH1597" i="79"/>
  <c r="AH1601" i="79"/>
  <c r="AH1598" i="79"/>
  <c r="AH1602" i="79"/>
  <c r="AH1594" i="79"/>
  <c r="AF1623" i="79"/>
  <c r="AF1625" i="79"/>
  <c r="AF1627" i="79"/>
  <c r="AF1628" i="79"/>
  <c r="AF1624" i="79"/>
  <c r="AF1626" i="79"/>
  <c r="AF1622" i="79"/>
  <c r="AH1625" i="79"/>
  <c r="AH1623" i="79"/>
  <c r="AH1626" i="79"/>
  <c r="AH1627" i="79"/>
  <c r="AH1620" i="79"/>
  <c r="AH1624" i="79"/>
  <c r="AH1628" i="79"/>
  <c r="AG1560" i="79"/>
  <c r="AG1564" i="79"/>
  <c r="AG1567" i="79"/>
  <c r="AG1563" i="79"/>
  <c r="AG1565" i="79"/>
  <c r="AG1568" i="79"/>
  <c r="AI1701" i="79"/>
  <c r="AI1705" i="79"/>
  <c r="AI1709" i="79"/>
  <c r="AI1706" i="79"/>
  <c r="AI1707" i="79"/>
  <c r="AI1708" i="79"/>
  <c r="AI1704" i="79"/>
  <c r="AR1704" i="79"/>
  <c r="AR1708" i="79"/>
  <c r="AR1701" i="79"/>
  <c r="AR1705" i="79"/>
  <c r="AR1709" i="79"/>
  <c r="AR1706" i="79"/>
  <c r="AR1707" i="79"/>
  <c r="AM1647" i="79"/>
  <c r="AM1645" i="79"/>
  <c r="AM1652" i="79"/>
  <c r="AM1653" i="79"/>
  <c r="AM1644" i="79"/>
  <c r="AM1650" i="79"/>
  <c r="AM1654" i="79"/>
  <c r="AM1651" i="79"/>
  <c r="AM1646" i="79"/>
  <c r="AM1655" i="79"/>
  <c r="AM1594" i="79"/>
  <c r="AM1598" i="79"/>
  <c r="AM1602" i="79"/>
  <c r="AM1591" i="79"/>
  <c r="AM1599" i="79"/>
  <c r="AM1592" i="79"/>
  <c r="AM1600" i="79"/>
  <c r="AM1601" i="79"/>
  <c r="AM1593" i="79"/>
  <c r="AM1597" i="79"/>
  <c r="AM1560" i="79"/>
  <c r="AM1564" i="79"/>
  <c r="AM1567" i="79"/>
  <c r="AM1566" i="79"/>
  <c r="AM1565" i="79"/>
  <c r="AM1568" i="79"/>
  <c r="AM1563" i="79"/>
  <c r="AR1563" i="79"/>
  <c r="AR1560" i="79"/>
  <c r="AR1566" i="79"/>
  <c r="AR1565" i="79"/>
  <c r="AR1568" i="79"/>
  <c r="AR1564" i="79"/>
  <c r="AR1567" i="79"/>
  <c r="AQ1594" i="79"/>
  <c r="AQ1598" i="79"/>
  <c r="AQ1602" i="79"/>
  <c r="AQ1591" i="79"/>
  <c r="AQ1599" i="79"/>
  <c r="AQ1592" i="79"/>
  <c r="AQ1600" i="79"/>
  <c r="AQ1597" i="79"/>
  <c r="AQ1601" i="79"/>
  <c r="AQ1593" i="79"/>
  <c r="AO1645" i="79"/>
  <c r="AO1647" i="79"/>
  <c r="AO1646" i="79"/>
  <c r="AO1650" i="79"/>
  <c r="AO1654" i="79"/>
  <c r="AO1651" i="79"/>
  <c r="AO1655" i="79"/>
  <c r="AO1652" i="79"/>
  <c r="AO1644" i="79"/>
  <c r="AO1653" i="79"/>
  <c r="AN1563" i="79"/>
  <c r="AN1560" i="79"/>
  <c r="AN1566" i="79"/>
  <c r="AN1565" i="79"/>
  <c r="AN1568" i="79"/>
  <c r="AN1567" i="79"/>
  <c r="AN1564" i="79"/>
  <c r="AO1620" i="79"/>
  <c r="AO1624" i="79"/>
  <c r="AO1623" i="79"/>
  <c r="AO1626" i="79"/>
  <c r="AO1625" i="79"/>
  <c r="AO1627" i="79"/>
  <c r="AO1628" i="79"/>
  <c r="AQ1620" i="79"/>
  <c r="AQ1624" i="79"/>
  <c r="AQ1628" i="79"/>
  <c r="AQ1623" i="79"/>
  <c r="AQ1625" i="79"/>
  <c r="AQ1626" i="79"/>
  <c r="AQ1627" i="79"/>
  <c r="AF781" i="79"/>
  <c r="AF785" i="79"/>
  <c r="AF782" i="79"/>
  <c r="AF783" i="79"/>
  <c r="AF784" i="79"/>
  <c r="AF1593" i="79"/>
  <c r="AF1597" i="79"/>
  <c r="AF1601" i="79"/>
  <c r="AF1594" i="79"/>
  <c r="AF1598" i="79"/>
  <c r="AF1602" i="79"/>
  <c r="AF1591" i="79"/>
  <c r="AF1599" i="79"/>
  <c r="AF1592" i="79"/>
  <c r="AF1596" i="79"/>
  <c r="AF1600" i="79"/>
  <c r="AI1674" i="79"/>
  <c r="AI1678" i="79"/>
  <c r="AI1682" i="79"/>
  <c r="AI1672" i="79"/>
  <c r="AI1680" i="79"/>
  <c r="AI1673" i="79"/>
  <c r="AI1677" i="79"/>
  <c r="AI1679" i="79"/>
  <c r="AI1681" i="79"/>
  <c r="AI1620" i="79"/>
  <c r="AI1624" i="79"/>
  <c r="AI1626" i="79"/>
  <c r="AI1628" i="79"/>
  <c r="AI1623" i="79"/>
  <c r="AI1625" i="79"/>
  <c r="AI1627" i="79"/>
  <c r="AK1626" i="79"/>
  <c r="AK1620" i="79"/>
  <c r="AK1624" i="79"/>
  <c r="AK1627" i="79"/>
  <c r="AK1623" i="79"/>
  <c r="AK1628" i="79"/>
  <c r="AK1625" i="79"/>
  <c r="AO1672" i="79"/>
  <c r="AO1680" i="79"/>
  <c r="AO1674" i="79"/>
  <c r="AO1678" i="79"/>
  <c r="AO1682" i="79"/>
  <c r="AO1671" i="79"/>
  <c r="AO1673" i="79"/>
  <c r="AO1677" i="79"/>
  <c r="AO1679" i="79"/>
  <c r="AO1681" i="79"/>
  <c r="AL1625" i="79"/>
  <c r="AL1623" i="79"/>
  <c r="AL1620" i="79"/>
  <c r="AL1624" i="79"/>
  <c r="AL1626" i="79"/>
  <c r="AL1627" i="79"/>
  <c r="AL1628" i="79"/>
  <c r="AJ1673" i="79"/>
  <c r="AJ1677" i="79"/>
  <c r="AJ1681" i="79"/>
  <c r="AJ1679" i="79"/>
  <c r="AJ1674" i="79"/>
  <c r="AJ1678" i="79"/>
  <c r="AJ1680" i="79"/>
  <c r="AJ1672" i="79"/>
  <c r="AJ1682" i="79"/>
  <c r="AJ1593" i="79"/>
  <c r="AJ1597" i="79"/>
  <c r="AJ1601" i="79"/>
  <c r="AJ1594" i="79"/>
  <c r="AJ1598" i="79"/>
  <c r="AJ1602" i="79"/>
  <c r="AJ1599" i="79"/>
  <c r="AJ1600" i="79"/>
  <c r="AJ1592" i="79"/>
  <c r="AI1594" i="79"/>
  <c r="AI1598" i="79"/>
  <c r="AI1602" i="79"/>
  <c r="AI1591" i="79"/>
  <c r="AI1599" i="79"/>
  <c r="AI1592" i="79"/>
  <c r="AI1600" i="79"/>
  <c r="AI1593" i="79"/>
  <c r="AI1597" i="79"/>
  <c r="AI1601" i="79"/>
  <c r="AL1566" i="79"/>
  <c r="AL1565" i="79"/>
  <c r="AL1568" i="79"/>
  <c r="AL1563" i="79"/>
  <c r="AL1560" i="79"/>
  <c r="AL1564" i="79"/>
  <c r="AL1567" i="79"/>
  <c r="AN1673" i="79"/>
  <c r="AN1677" i="79"/>
  <c r="AN1681" i="79"/>
  <c r="AN1671" i="79"/>
  <c r="AN1679" i="79"/>
  <c r="AN1682" i="79"/>
  <c r="AN1674" i="79"/>
  <c r="AN1678" i="79"/>
  <c r="AN1672" i="79"/>
  <c r="AN1680" i="79"/>
  <c r="AP1671" i="79"/>
  <c r="AP1679" i="79"/>
  <c r="AP1672" i="79"/>
  <c r="AP1673" i="79"/>
  <c r="AP1677" i="79"/>
  <c r="AP1681" i="79"/>
  <c r="AP1680" i="79"/>
  <c r="AP1682" i="79"/>
  <c r="AP1678" i="79"/>
  <c r="AP1674" i="79"/>
  <c r="AP1625" i="79"/>
  <c r="AP1623" i="79"/>
  <c r="AP1626" i="79"/>
  <c r="AP1627" i="79"/>
  <c r="AP1628" i="79"/>
  <c r="AP1620" i="79"/>
  <c r="AP1624" i="79"/>
  <c r="AP1591" i="79"/>
  <c r="AP1599" i="79"/>
  <c r="AP1592" i="79"/>
  <c r="AP1600" i="79"/>
  <c r="AP1593" i="79"/>
  <c r="AP1597" i="79"/>
  <c r="AP1601" i="79"/>
  <c r="AP1602" i="79"/>
  <c r="AP1594" i="79"/>
  <c r="AP1598" i="79"/>
  <c r="AR1593" i="79"/>
  <c r="AR1597" i="79"/>
  <c r="AR1601" i="79"/>
  <c r="AR1594" i="79"/>
  <c r="AR1598" i="79"/>
  <c r="AR1602" i="79"/>
  <c r="AR1591" i="79"/>
  <c r="AR1599" i="79"/>
  <c r="AR1600" i="79"/>
  <c r="AR1592" i="79"/>
  <c r="AN1704" i="79"/>
  <c r="AN1708" i="79"/>
  <c r="AN1701" i="79"/>
  <c r="AN1705" i="79"/>
  <c r="AN1709" i="79"/>
  <c r="AN1706" i="79"/>
  <c r="AN1707" i="79"/>
  <c r="AR1646" i="79"/>
  <c r="AR1644" i="79"/>
  <c r="AR1647" i="79"/>
  <c r="AR1651" i="79"/>
  <c r="AR1655" i="79"/>
  <c r="AR1652" i="79"/>
  <c r="AR1653" i="79"/>
  <c r="AR1650" i="79"/>
  <c r="AR1654" i="79"/>
  <c r="AR1645" i="79"/>
  <c r="AM1701" i="79"/>
  <c r="AM1705" i="79"/>
  <c r="AM1709" i="79"/>
  <c r="AM1706" i="79"/>
  <c r="AM1707" i="79"/>
  <c r="AM1704" i="79"/>
  <c r="AM1708" i="79"/>
  <c r="AR1623" i="79"/>
  <c r="AR1625" i="79"/>
  <c r="AR1620" i="79"/>
  <c r="AR1624" i="79"/>
  <c r="AR1627" i="79"/>
  <c r="AR1628" i="79"/>
  <c r="AR1626" i="79"/>
  <c r="AN1623" i="79"/>
  <c r="AN1625" i="79"/>
  <c r="AN1627" i="79"/>
  <c r="AN1628" i="79"/>
  <c r="AN1620" i="79"/>
  <c r="AN1624" i="79"/>
  <c r="AN1626" i="79"/>
  <c r="AE1652" i="79"/>
  <c r="AE1655" i="79"/>
  <c r="AE1651" i="79"/>
  <c r="AE1654" i="79"/>
  <c r="AE1650" i="79"/>
  <c r="AE1653" i="79"/>
  <c r="AE1649" i="79"/>
  <c r="AF973" i="79"/>
  <c r="AF981" i="79"/>
  <c r="AF974" i="79"/>
  <c r="AF978" i="79"/>
  <c r="AF975" i="79"/>
  <c r="AF979" i="79"/>
  <c r="AF980" i="79"/>
  <c r="AF976" i="79"/>
  <c r="AF1563" i="79"/>
  <c r="AF1560" i="79"/>
  <c r="AF1565" i="79"/>
  <c r="AF1568" i="79"/>
  <c r="AF1567" i="79"/>
  <c r="AF1564" i="79"/>
  <c r="AF1562" i="79"/>
  <c r="AF1368" i="79"/>
  <c r="AF1372" i="79"/>
  <c r="AF1369" i="79"/>
  <c r="AF1373" i="79"/>
  <c r="AF1366" i="79"/>
  <c r="AF1370" i="79"/>
  <c r="AF1371" i="79"/>
  <c r="AG1672" i="79"/>
  <c r="AG1680" i="79"/>
  <c r="AG1673" i="79"/>
  <c r="AG1674" i="79"/>
  <c r="AG1678" i="79"/>
  <c r="AG1682" i="79"/>
  <c r="AG1677" i="79"/>
  <c r="AG1679" i="79"/>
  <c r="AG1681" i="79"/>
  <c r="AG1626" i="79"/>
  <c r="AG1620" i="79"/>
  <c r="AG1624" i="79"/>
  <c r="AG1623" i="79"/>
  <c r="AG1625" i="79"/>
  <c r="AG1627" i="79"/>
  <c r="AG1628" i="79"/>
  <c r="AK1560" i="79"/>
  <c r="AK1564" i="79"/>
  <c r="AK1567" i="79"/>
  <c r="AK1568" i="79"/>
  <c r="AK1566" i="79"/>
  <c r="AK1563" i="79"/>
  <c r="AK1565" i="79"/>
  <c r="AQ1701" i="79"/>
  <c r="AQ1705" i="79"/>
  <c r="AQ1709" i="79"/>
  <c r="AQ1706" i="79"/>
  <c r="AQ1707" i="79"/>
  <c r="AQ1704" i="79"/>
  <c r="AQ1708" i="79"/>
  <c r="AN1593" i="79"/>
  <c r="AN1597" i="79"/>
  <c r="AN1601" i="79"/>
  <c r="AN1594" i="79"/>
  <c r="AN1598" i="79"/>
  <c r="AN1602" i="79"/>
  <c r="AN1591" i="79"/>
  <c r="AN1599" i="79"/>
  <c r="AN1600" i="79"/>
  <c r="AN1592" i="79"/>
  <c r="AQ1674" i="79"/>
  <c r="AQ1678" i="79"/>
  <c r="AQ1682" i="79"/>
  <c r="AQ1671" i="79"/>
  <c r="AQ1672" i="79"/>
  <c r="AQ1680" i="79"/>
  <c r="AQ1673" i="79"/>
  <c r="AQ1677" i="79"/>
  <c r="AQ1679" i="79"/>
  <c r="AQ1681" i="79"/>
  <c r="AQ1647" i="79"/>
  <c r="AQ1645" i="79"/>
  <c r="AQ1644" i="79"/>
  <c r="AQ1652" i="79"/>
  <c r="AQ1646" i="79"/>
  <c r="AQ1653" i="79"/>
  <c r="AQ1650" i="79"/>
  <c r="AQ1654" i="79"/>
  <c r="AQ1655" i="79"/>
  <c r="AQ1651" i="79"/>
  <c r="AJ1704" i="79"/>
  <c r="AJ1708" i="79"/>
  <c r="AJ1701" i="79"/>
  <c r="AJ1705" i="79"/>
  <c r="AJ1709" i="79"/>
  <c r="AJ1706" i="79"/>
  <c r="AJ1707" i="79"/>
  <c r="AK1592" i="79"/>
  <c r="AK1600" i="79"/>
  <c r="AK1593" i="79"/>
  <c r="AK1597" i="79"/>
  <c r="AK1601" i="79"/>
  <c r="AK1594" i="79"/>
  <c r="AK1598" i="79"/>
  <c r="AK1602" i="79"/>
  <c r="AK1599" i="79"/>
  <c r="AK1591" i="79"/>
  <c r="AH1565" i="79"/>
  <c r="AH1568" i="79"/>
  <c r="AH1563" i="79"/>
  <c r="AH1567" i="79"/>
  <c r="AH1560" i="79"/>
  <c r="AH1564" i="79"/>
  <c r="AH1679" i="79"/>
  <c r="AH1672" i="79"/>
  <c r="AH1673" i="79"/>
  <c r="AH1677" i="79"/>
  <c r="AH1681" i="79"/>
  <c r="AH1680" i="79"/>
  <c r="AH1682" i="79"/>
  <c r="AH1674" i="79"/>
  <c r="AH1678" i="79"/>
  <c r="AH1646" i="79"/>
  <c r="AH1653" i="79"/>
  <c r="AH1650" i="79"/>
  <c r="AH1654" i="79"/>
  <c r="AH1645" i="79"/>
  <c r="AH1651" i="79"/>
  <c r="AH1655" i="79"/>
  <c r="AH1647" i="79"/>
  <c r="AH1652" i="79"/>
  <c r="AG1645" i="79"/>
  <c r="AG1647" i="79"/>
  <c r="AG1646" i="79"/>
  <c r="AG1650" i="79"/>
  <c r="AG1654" i="79"/>
  <c r="AG1651" i="79"/>
  <c r="AG1655" i="79"/>
  <c r="AG1652" i="79"/>
  <c r="AG1653" i="79"/>
  <c r="AJ1646" i="79"/>
  <c r="AJ1647" i="79"/>
  <c r="AJ1651" i="79"/>
  <c r="AJ1655" i="79"/>
  <c r="AJ1652" i="79"/>
  <c r="AJ1653" i="79"/>
  <c r="AJ1645" i="79"/>
  <c r="AJ1650" i="79"/>
  <c r="AJ1654" i="79"/>
  <c r="AI1560" i="79"/>
  <c r="AI1564" i="79"/>
  <c r="AI1567" i="79"/>
  <c r="AI1563" i="79"/>
  <c r="AI1565" i="79"/>
  <c r="AG1592" i="79"/>
  <c r="AG1600" i="79"/>
  <c r="AG1593" i="79"/>
  <c r="AG1597" i="79"/>
  <c r="AG1601" i="79"/>
  <c r="AG1594" i="79"/>
  <c r="AG1598" i="79"/>
  <c r="AG1602" i="79"/>
  <c r="AG1599" i="79"/>
  <c r="AK1672" i="79"/>
  <c r="AK1680" i="79"/>
  <c r="AK1674" i="79"/>
  <c r="AK1678" i="79"/>
  <c r="AK1682" i="79"/>
  <c r="AK1681" i="79"/>
  <c r="AK1673" i="79"/>
  <c r="AK1677" i="79"/>
  <c r="AK1679" i="79"/>
  <c r="AK1671" i="79"/>
  <c r="AK1707" i="79"/>
  <c r="AK1704" i="79"/>
  <c r="AK1708" i="79"/>
  <c r="AK1701" i="79"/>
  <c r="AK1705" i="79"/>
  <c r="AK1709" i="79"/>
  <c r="AK1706" i="79"/>
  <c r="AJ1623" i="79"/>
  <c r="AJ1625" i="79"/>
  <c r="AJ1620" i="79"/>
  <c r="AJ1624" i="79"/>
  <c r="AJ1627" i="79"/>
  <c r="AJ1626" i="79"/>
  <c r="AJ1628" i="79"/>
  <c r="AK1645" i="79"/>
  <c r="AK1647" i="79"/>
  <c r="AK1650" i="79"/>
  <c r="AK1654" i="79"/>
  <c r="AK1644" i="79"/>
  <c r="AK1651" i="79"/>
  <c r="AK1655" i="79"/>
  <c r="AK1646" i="79"/>
  <c r="AK1652" i="79"/>
  <c r="AK1653" i="79"/>
  <c r="AO1560" i="79"/>
  <c r="AO1564" i="79"/>
  <c r="AO1567" i="79"/>
  <c r="AO1563" i="79"/>
  <c r="AO1565" i="79"/>
  <c r="AO1566" i="79"/>
  <c r="AO1568" i="79"/>
  <c r="AO1707" i="79"/>
  <c r="AO1704" i="79"/>
  <c r="AO1708" i="79"/>
  <c r="AO1701" i="79"/>
  <c r="AO1705" i="79"/>
  <c r="AO1709" i="79"/>
  <c r="AO1706" i="79"/>
  <c r="AL1706" i="79"/>
  <c r="AL1707" i="79"/>
  <c r="AL1704" i="79"/>
  <c r="AL1708" i="79"/>
  <c r="AL1709" i="79"/>
  <c r="AL1701" i="79"/>
  <c r="AL1705" i="79"/>
  <c r="AR1673" i="79"/>
  <c r="AR1677" i="79"/>
  <c r="AR1681" i="79"/>
  <c r="AR1671" i="79"/>
  <c r="AR1679" i="79"/>
  <c r="AR1672" i="79"/>
  <c r="AR1674" i="79"/>
  <c r="AR1678" i="79"/>
  <c r="AR1680" i="79"/>
  <c r="AR1682" i="79"/>
  <c r="AP1566" i="79"/>
  <c r="AP1565" i="79"/>
  <c r="AP1568" i="79"/>
  <c r="AP1563" i="79"/>
  <c r="AP1560" i="79"/>
  <c r="AP1567" i="79"/>
  <c r="AP1564" i="79"/>
  <c r="AL1671" i="79"/>
  <c r="AL1679" i="79"/>
  <c r="AL1672" i="79"/>
  <c r="AL1673" i="79"/>
  <c r="AL1677" i="79"/>
  <c r="AL1681" i="79"/>
  <c r="AL1674" i="79"/>
  <c r="AL1678" i="79"/>
  <c r="AL1680" i="79"/>
  <c r="AL1682" i="79"/>
  <c r="AM1674" i="79"/>
  <c r="AM1678" i="79"/>
  <c r="AM1682" i="79"/>
  <c r="AM1671" i="79"/>
  <c r="AM1672" i="79"/>
  <c r="AM1680" i="79"/>
  <c r="AM1679" i="79"/>
  <c r="AM1681" i="79"/>
  <c r="AM1673" i="79"/>
  <c r="AM1677" i="79"/>
  <c r="AL1591" i="79"/>
  <c r="AL1599" i="79"/>
  <c r="AL1592" i="79"/>
  <c r="AL1600" i="79"/>
  <c r="AL1593" i="79"/>
  <c r="AL1597" i="79"/>
  <c r="AL1601" i="79"/>
  <c r="AL1594" i="79"/>
  <c r="AL1598" i="79"/>
  <c r="AL1602" i="79"/>
  <c r="AP1644" i="79"/>
  <c r="AP1646" i="79"/>
  <c r="AP1653" i="79"/>
  <c r="AP1650" i="79"/>
  <c r="AP1654" i="79"/>
  <c r="AP1645" i="79"/>
  <c r="AP1651" i="79"/>
  <c r="AP1655" i="79"/>
  <c r="AP1647" i="79"/>
  <c r="AP1652" i="79"/>
  <c r="AL1644" i="79"/>
  <c r="AL1646" i="79"/>
  <c r="AL1645" i="79"/>
  <c r="AL1653" i="79"/>
  <c r="AL1647" i="79"/>
  <c r="AL1650" i="79"/>
  <c r="AL1654" i="79"/>
  <c r="AL1651" i="79"/>
  <c r="AL1655" i="79"/>
  <c r="AL1652" i="79"/>
  <c r="AN1646" i="79"/>
  <c r="AN1644" i="79"/>
  <c r="AN1651" i="79"/>
  <c r="AN1655" i="79"/>
  <c r="AN1645" i="79"/>
  <c r="AN1652" i="79"/>
  <c r="AN1647" i="79"/>
  <c r="AN1653" i="79"/>
  <c r="AN1654" i="79"/>
  <c r="AN1650" i="79"/>
  <c r="AF1646" i="79"/>
  <c r="AF1644" i="79"/>
  <c r="AF1651" i="79"/>
  <c r="AF1655" i="79"/>
  <c r="AF1645" i="79"/>
  <c r="AF1652" i="79"/>
  <c r="AF1647" i="79"/>
  <c r="AF1649" i="79"/>
  <c r="AF1653" i="79"/>
  <c r="AF1650" i="79"/>
  <c r="AF1654" i="79"/>
  <c r="AF1704" i="79"/>
  <c r="AF1708" i="79"/>
  <c r="AF1701" i="79"/>
  <c r="AF1705" i="79"/>
  <c r="AF1709" i="79"/>
  <c r="AF1706" i="79"/>
  <c r="AF1707" i="79"/>
  <c r="AF1703" i="79"/>
  <c r="AE1591" i="79"/>
  <c r="AE1592" i="79"/>
  <c r="AE1594" i="79"/>
  <c r="AE1593" i="79"/>
  <c r="AE1601" i="79"/>
  <c r="AE1600" i="79"/>
  <c r="AE1602" i="79"/>
  <c r="AE1598" i="79"/>
  <c r="AE1597" i="79"/>
  <c r="AE1599" i="79"/>
  <c r="AE1596" i="79"/>
  <c r="AE1560" i="79"/>
  <c r="AE1567" i="79"/>
  <c r="AE1562" i="79"/>
  <c r="AE1568" i="79"/>
  <c r="AE1564" i="79"/>
  <c r="AE1563" i="79"/>
  <c r="AE1565" i="79"/>
  <c r="AE1708" i="79"/>
  <c r="AE1704" i="79"/>
  <c r="AE1707" i="79"/>
  <c r="AE1703" i="79"/>
  <c r="AE1706" i="79"/>
  <c r="AE1709" i="79"/>
  <c r="AE1705" i="79"/>
  <c r="AE1701" i="79"/>
  <c r="AE1647" i="79"/>
  <c r="AE1644" i="79"/>
  <c r="AE1645" i="79"/>
  <c r="AE1646" i="79"/>
  <c r="AE1620" i="79"/>
  <c r="AE1627" i="79"/>
  <c r="AE1625" i="79"/>
  <c r="AE1628" i="79"/>
  <c r="AE1626" i="79"/>
  <c r="AE1622" i="79"/>
  <c r="AE1623" i="79"/>
  <c r="AE1624" i="79"/>
  <c r="AE1679" i="79"/>
  <c r="AE1682" i="79"/>
  <c r="AE1678" i="79"/>
  <c r="AE1681" i="79"/>
  <c r="AE1677" i="79"/>
  <c r="AE1680" i="79"/>
  <c r="AE1676" i="79"/>
  <c r="AE1672" i="79"/>
  <c r="AE1674" i="79"/>
  <c r="AE1673" i="79"/>
  <c r="AE1671"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S1626" i="79" l="1"/>
  <c r="AS1564" i="79"/>
  <c r="AS1678" i="79"/>
  <c r="AS1655" i="79"/>
  <c r="AS1602" i="79"/>
  <c r="AS1680" i="79"/>
  <c r="AS1682" i="79"/>
  <c r="AS1624" i="79"/>
  <c r="AS1628" i="79"/>
  <c r="AS1650" i="79"/>
  <c r="AS1698" i="79"/>
  <c r="AS1709" i="79"/>
  <c r="AS1707" i="79"/>
  <c r="AS1568" i="79"/>
  <c r="AS1599" i="79"/>
  <c r="AS1600" i="79"/>
  <c r="AE1366" i="79"/>
  <c r="AS1651" i="79"/>
  <c r="AS1705" i="79"/>
  <c r="AE1171" i="79"/>
  <c r="AS1677" i="79"/>
  <c r="AS1623" i="79"/>
  <c r="AS1625" i="79"/>
  <c r="AS1620" i="79"/>
  <c r="AS1654" i="79"/>
  <c r="AS1652" i="79"/>
  <c r="AS1699" i="79"/>
  <c r="AS1704" i="79"/>
  <c r="AS1565" i="79"/>
  <c r="AS1597" i="79"/>
  <c r="AS1601" i="79"/>
  <c r="AS1700" i="79"/>
  <c r="AS1681" i="79"/>
  <c r="AS1679" i="79"/>
  <c r="AS1627" i="79"/>
  <c r="AS1653" i="79"/>
  <c r="AS1701" i="79"/>
  <c r="AS1706" i="79"/>
  <c r="AS1708" i="79"/>
  <c r="AS1563" i="79"/>
  <c r="AS1567" i="79"/>
  <c r="AS1559" i="79"/>
  <c r="AS1598" i="79"/>
  <c r="AN1362" i="79"/>
  <c r="AQ1362" i="79"/>
  <c r="AL1362" i="79"/>
  <c r="AR1362" i="79"/>
  <c r="AO1362" i="79"/>
  <c r="AP1362" i="79"/>
  <c r="AM1362" i="79"/>
  <c r="AI1362" i="79"/>
  <c r="AK1362" i="79"/>
  <c r="AG1362" i="79"/>
  <c r="AH1362" i="79"/>
  <c r="AJ1362" i="79"/>
  <c r="AE1371" i="79"/>
  <c r="AE1373" i="79"/>
  <c r="AE1370" i="79"/>
  <c r="AE1369" i="79"/>
  <c r="AE1372" i="79"/>
  <c r="AE1368" i="79"/>
  <c r="AE978" i="79"/>
  <c r="AE980" i="79"/>
  <c r="AE979" i="79"/>
  <c r="AE981" i="79"/>
  <c r="AN972" i="79"/>
  <c r="AR972" i="79"/>
  <c r="AL972" i="79"/>
  <c r="AO972" i="79"/>
  <c r="AQ972" i="79"/>
  <c r="AP972" i="79"/>
  <c r="AM972" i="79"/>
  <c r="AK972" i="79"/>
  <c r="AH972" i="79"/>
  <c r="AG972" i="79"/>
  <c r="AJ972" i="79"/>
  <c r="AI972" i="79"/>
  <c r="AL777" i="79"/>
  <c r="AR777" i="79"/>
  <c r="AP777" i="79"/>
  <c r="AN777" i="79"/>
  <c r="AM777" i="79"/>
  <c r="AQ777" i="79"/>
  <c r="AO777" i="79"/>
  <c r="AH777" i="79"/>
  <c r="AH778" i="79" s="1"/>
  <c r="AJ777" i="79"/>
  <c r="AI777" i="79"/>
  <c r="AK777" i="79"/>
  <c r="AG777" i="79"/>
  <c r="AG778" i="79" s="1"/>
  <c r="AR1167" i="79"/>
  <c r="AO1167" i="79"/>
  <c r="AN1167" i="79"/>
  <c r="AQ1167" i="79"/>
  <c r="AL1167" i="79"/>
  <c r="AP1167" i="79"/>
  <c r="AM1167" i="79"/>
  <c r="AI1167" i="79"/>
  <c r="AG1167" i="79"/>
  <c r="AJ1167" i="79"/>
  <c r="AK1167" i="79"/>
  <c r="AH1167" i="79"/>
  <c r="AE1174" i="79"/>
  <c r="AE1177" i="79"/>
  <c r="AE1173" i="79"/>
  <c r="AE1175" i="79"/>
  <c r="AE1176" i="79"/>
  <c r="AE784" i="79"/>
  <c r="AE783" i="79"/>
  <c r="AE78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K779" i="79" l="1"/>
  <c r="AK780" i="79"/>
  <c r="AK778" i="79"/>
  <c r="AO778" i="79"/>
  <c r="AO779" i="79"/>
  <c r="AO780" i="79"/>
  <c r="AP778" i="79"/>
  <c r="AP779" i="79"/>
  <c r="AP780" i="79"/>
  <c r="AI780" i="79"/>
  <c r="AI779" i="79"/>
  <c r="AQ779" i="79"/>
  <c r="AQ778" i="79"/>
  <c r="AQ780" i="79"/>
  <c r="AR778" i="79"/>
  <c r="AR780" i="79"/>
  <c r="AR779" i="79"/>
  <c r="AJ779" i="79"/>
  <c r="AJ780" i="79"/>
  <c r="AM778" i="79"/>
  <c r="AM779" i="79"/>
  <c r="AM780" i="79"/>
  <c r="AL778" i="79"/>
  <c r="AL780" i="79"/>
  <c r="AL779" i="79"/>
  <c r="AJ778" i="79"/>
  <c r="AG779" i="79"/>
  <c r="AG780" i="79"/>
  <c r="AH779" i="79"/>
  <c r="AH780" i="79"/>
  <c r="AN778" i="79"/>
  <c r="AN780" i="79"/>
  <c r="AN779" i="79"/>
  <c r="AI778" i="79"/>
  <c r="AH1176" i="79"/>
  <c r="AH1177" i="79"/>
  <c r="AH1174" i="79"/>
  <c r="AH1175" i="79"/>
  <c r="AH1171" i="79"/>
  <c r="AQ1171" i="79"/>
  <c r="AQ1175" i="79"/>
  <c r="AQ1176" i="79"/>
  <c r="AQ1177" i="79"/>
  <c r="AQ1174" i="79"/>
  <c r="AN781" i="79"/>
  <c r="AN785" i="79"/>
  <c r="AN782" i="79"/>
  <c r="AN783" i="79"/>
  <c r="AN784" i="79"/>
  <c r="AO976" i="79"/>
  <c r="AO980" i="79"/>
  <c r="AO973" i="79"/>
  <c r="AO981" i="79"/>
  <c r="AO974" i="79"/>
  <c r="AO978" i="79"/>
  <c r="AO975" i="79"/>
  <c r="AO979" i="79"/>
  <c r="AI1369" i="79"/>
  <c r="AI1373" i="79"/>
  <c r="AI1366" i="79"/>
  <c r="AI1370" i="79"/>
  <c r="AI1371" i="79"/>
  <c r="AI1372" i="79"/>
  <c r="AK1177" i="79"/>
  <c r="AK1174" i="79"/>
  <c r="AK1171" i="79"/>
  <c r="AK1175" i="79"/>
  <c r="AK1176" i="79"/>
  <c r="AM1171" i="79"/>
  <c r="AM1175" i="79"/>
  <c r="AM1176" i="79"/>
  <c r="AM1177" i="79"/>
  <c r="AM1174" i="79"/>
  <c r="AN1174" i="79"/>
  <c r="AN1171" i="79"/>
  <c r="AN1175" i="79"/>
  <c r="AN1176" i="79"/>
  <c r="AN1177" i="79"/>
  <c r="AK784" i="79"/>
  <c r="AK781" i="79"/>
  <c r="AK782" i="79"/>
  <c r="AK783" i="79"/>
  <c r="AK785" i="79"/>
  <c r="AO784" i="79"/>
  <c r="AO781" i="79"/>
  <c r="AO782" i="79"/>
  <c r="AO783" i="79"/>
  <c r="AO785" i="79"/>
  <c r="AP783" i="79"/>
  <c r="AP781" i="79"/>
  <c r="AP785" i="79"/>
  <c r="AP784" i="79"/>
  <c r="AP782" i="79"/>
  <c r="AJ973" i="79"/>
  <c r="AJ981" i="79"/>
  <c r="AJ974" i="79"/>
  <c r="AJ978" i="79"/>
  <c r="AJ975" i="79"/>
  <c r="AJ979" i="79"/>
  <c r="AJ976" i="79"/>
  <c r="AJ980" i="79"/>
  <c r="AM974" i="79"/>
  <c r="AM978" i="79"/>
  <c r="AM975" i="79"/>
  <c r="AM979" i="79"/>
  <c r="AM976" i="79"/>
  <c r="AM980" i="79"/>
  <c r="AM981" i="79"/>
  <c r="AM973" i="79"/>
  <c r="AL975" i="79"/>
  <c r="AL979" i="79"/>
  <c r="AL976" i="79"/>
  <c r="AL980" i="79"/>
  <c r="AL973" i="79"/>
  <c r="AL981" i="79"/>
  <c r="AL974" i="79"/>
  <c r="AL978" i="79"/>
  <c r="AH1366" i="79"/>
  <c r="AH1370" i="79"/>
  <c r="AH1371" i="79"/>
  <c r="AH1372" i="79"/>
  <c r="AH1369" i="79"/>
  <c r="AH1373" i="79"/>
  <c r="AM1369" i="79"/>
  <c r="AM1373" i="79"/>
  <c r="AM1366" i="79"/>
  <c r="AM1370" i="79"/>
  <c r="AM1371" i="79"/>
  <c r="AM1372" i="79"/>
  <c r="AL1366" i="79"/>
  <c r="AL1370" i="79"/>
  <c r="AL1371" i="79"/>
  <c r="AL1372" i="79"/>
  <c r="AL1369" i="79"/>
  <c r="AL1373" i="79"/>
  <c r="AG784" i="79"/>
  <c r="AG781" i="79"/>
  <c r="AG782" i="79"/>
  <c r="AG783" i="79"/>
  <c r="AG785" i="79"/>
  <c r="AK976" i="79"/>
  <c r="AK980" i="79"/>
  <c r="AK973" i="79"/>
  <c r="AK981" i="79"/>
  <c r="AK974" i="79"/>
  <c r="AK978" i="79"/>
  <c r="AK975" i="79"/>
  <c r="AK979" i="79"/>
  <c r="AR1372" i="79"/>
  <c r="AR1369" i="79"/>
  <c r="AR1373" i="79"/>
  <c r="AR1366" i="79"/>
  <c r="AR1370" i="79"/>
  <c r="AR1371" i="79"/>
  <c r="AJ1174" i="79"/>
  <c r="AJ1171" i="79"/>
  <c r="AJ1175" i="79"/>
  <c r="AJ1176" i="79"/>
  <c r="AJ1177" i="79"/>
  <c r="AO1177" i="79"/>
  <c r="AO1174" i="79"/>
  <c r="AO1171" i="79"/>
  <c r="AO1175" i="79"/>
  <c r="AO1176" i="79"/>
  <c r="AQ782" i="79"/>
  <c r="AQ784" i="79"/>
  <c r="AQ785" i="79"/>
  <c r="AQ783" i="79"/>
  <c r="AQ781" i="79"/>
  <c r="AR781" i="79"/>
  <c r="AR785" i="79"/>
  <c r="AR782" i="79"/>
  <c r="AR783" i="79"/>
  <c r="AR784" i="79"/>
  <c r="AG976" i="79"/>
  <c r="AG980" i="79"/>
  <c r="AG973" i="79"/>
  <c r="AG981" i="79"/>
  <c r="AG974" i="79"/>
  <c r="AG978" i="79"/>
  <c r="AG975" i="79"/>
  <c r="AG979" i="79"/>
  <c r="AP975" i="79"/>
  <c r="AP979" i="79"/>
  <c r="AP976" i="79"/>
  <c r="AP980" i="79"/>
  <c r="AP973" i="79"/>
  <c r="AP981" i="79"/>
  <c r="AP978" i="79"/>
  <c r="AP974" i="79"/>
  <c r="AR973" i="79"/>
  <c r="AR981" i="79"/>
  <c r="AR974" i="79"/>
  <c r="AR978" i="79"/>
  <c r="AR975" i="79"/>
  <c r="AR979" i="79"/>
  <c r="AR976" i="79"/>
  <c r="AR980" i="79"/>
  <c r="AG1371" i="79"/>
  <c r="AG1372" i="79"/>
  <c r="AG1369" i="79"/>
  <c r="AG1373" i="79"/>
  <c r="AG1366" i="79"/>
  <c r="AG1370" i="79"/>
  <c r="AP1366" i="79"/>
  <c r="AP1370" i="79"/>
  <c r="AP1371" i="79"/>
  <c r="AP1372" i="79"/>
  <c r="AP1369" i="79"/>
  <c r="AP1373" i="79"/>
  <c r="AQ1369" i="79"/>
  <c r="AQ1373" i="79"/>
  <c r="AQ1366" i="79"/>
  <c r="AQ1370" i="79"/>
  <c r="AQ1371" i="79"/>
  <c r="AQ1372" i="79"/>
  <c r="AI1171" i="79"/>
  <c r="AI1175" i="79"/>
  <c r="AI1176" i="79"/>
  <c r="AI1177" i="79"/>
  <c r="AI1174" i="79"/>
  <c r="AH783" i="79"/>
  <c r="AH781" i="79"/>
  <c r="AH785" i="79"/>
  <c r="AH782" i="79"/>
  <c r="AH784" i="79"/>
  <c r="AI974" i="79"/>
  <c r="AI978" i="79"/>
  <c r="AI975" i="79"/>
  <c r="AI979" i="79"/>
  <c r="AI976" i="79"/>
  <c r="AI980" i="79"/>
  <c r="AI981" i="79"/>
  <c r="AI973" i="79"/>
  <c r="AJ1372" i="79"/>
  <c r="AJ1369" i="79"/>
  <c r="AJ1373" i="79"/>
  <c r="AJ1366" i="79"/>
  <c r="AJ1370" i="79"/>
  <c r="AJ1371" i="79"/>
  <c r="AP1176" i="79"/>
  <c r="AP1177" i="79"/>
  <c r="AP1174" i="79"/>
  <c r="AP1171" i="79"/>
  <c r="AP1175" i="79"/>
  <c r="AI782" i="79"/>
  <c r="AI783" i="79"/>
  <c r="AI784" i="79"/>
  <c r="AI785" i="79"/>
  <c r="AI781" i="79"/>
  <c r="AG1177" i="79"/>
  <c r="AG1174" i="79"/>
  <c r="AG1171" i="79"/>
  <c r="AG1175" i="79"/>
  <c r="AG1176" i="79"/>
  <c r="AL1176" i="79"/>
  <c r="AL1177" i="79"/>
  <c r="AL1174" i="79"/>
  <c r="AL1175" i="79"/>
  <c r="AL1171" i="79"/>
  <c r="AR1174" i="79"/>
  <c r="AR1171" i="79"/>
  <c r="AR1175" i="79"/>
  <c r="AR1176" i="79"/>
  <c r="AR1177" i="79"/>
  <c r="AJ781" i="79"/>
  <c r="AJ785" i="79"/>
  <c r="AJ782" i="79"/>
  <c r="AJ783" i="79"/>
  <c r="AJ784" i="79"/>
  <c r="AM782" i="79"/>
  <c r="AM784" i="79"/>
  <c r="AM783" i="79"/>
  <c r="AM781" i="79"/>
  <c r="AM785" i="79"/>
  <c r="AL783" i="79"/>
  <c r="AL781" i="79"/>
  <c r="AL785" i="79"/>
  <c r="AL782" i="79"/>
  <c r="AL784" i="79"/>
  <c r="AH975" i="79"/>
  <c r="AH979" i="79"/>
  <c r="AH976" i="79"/>
  <c r="AH980" i="79"/>
  <c r="AH973" i="79"/>
  <c r="AH981" i="79"/>
  <c r="AH974" i="79"/>
  <c r="AH978" i="79"/>
  <c r="AQ974" i="79"/>
  <c r="AQ978" i="79"/>
  <c r="AQ975" i="79"/>
  <c r="AQ979" i="79"/>
  <c r="AQ976" i="79"/>
  <c r="AQ980" i="79"/>
  <c r="AQ973" i="79"/>
  <c r="AQ981" i="79"/>
  <c r="AN973" i="79"/>
  <c r="AN981" i="79"/>
  <c r="AN974" i="79"/>
  <c r="AN978" i="79"/>
  <c r="AN975" i="79"/>
  <c r="AN979" i="79"/>
  <c r="AN976" i="79"/>
  <c r="AN980" i="79"/>
  <c r="AK1371" i="79"/>
  <c r="AK1372" i="79"/>
  <c r="AK1369" i="79"/>
  <c r="AK1373" i="79"/>
  <c r="AK1370" i="79"/>
  <c r="AK1366" i="79"/>
  <c r="AO1371" i="79"/>
  <c r="AO1372" i="79"/>
  <c r="AO1369" i="79"/>
  <c r="AO1373" i="79"/>
  <c r="AO1370" i="79"/>
  <c r="AO1366" i="79"/>
  <c r="AN1372" i="79"/>
  <c r="AN1369" i="79"/>
  <c r="AN1373" i="79"/>
  <c r="AN1366" i="79"/>
  <c r="AN1370" i="79"/>
  <c r="AN1371"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4" i="79" l="1"/>
  <c r="AS1370" i="79"/>
  <c r="AS1371" i="79"/>
  <c r="AS1175" i="79"/>
  <c r="AS1176" i="79"/>
  <c r="AS1177" i="79"/>
  <c r="AS1372" i="79"/>
  <c r="AS1373" i="79"/>
  <c r="AS1369" i="79"/>
  <c r="AS1557" i="79"/>
  <c r="AS1366" i="79"/>
  <c r="AS1618" i="79"/>
  <c r="AS1617" i="79"/>
  <c r="AS1560" i="79"/>
  <c r="AS1619" i="79"/>
  <c r="AS1594" i="79"/>
  <c r="AS1673" i="79"/>
  <c r="AS1647" i="79"/>
  <c r="AS1645" i="79"/>
  <c r="AS1558" i="79"/>
  <c r="AS1363" i="79"/>
  <c r="AS1644" i="79"/>
  <c r="AS1365" i="79"/>
  <c r="AS1674" i="79"/>
  <c r="AS1646" i="79"/>
  <c r="AS1364" i="79"/>
  <c r="AS1591" i="79"/>
  <c r="AS1671" i="79"/>
  <c r="AS1593" i="79"/>
  <c r="AS1672" i="79"/>
  <c r="AS1592" i="79"/>
  <c r="H115" i="47"/>
  <c r="H116" i="47"/>
  <c r="H114" i="47"/>
  <c r="H112" i="47"/>
  <c r="H113" i="47"/>
  <c r="H111" i="47"/>
  <c r="H109" i="47"/>
  <c r="H110" i="47"/>
  <c r="H108" i="47"/>
  <c r="H106" i="47"/>
  <c r="H107" i="47"/>
  <c r="H105" i="47"/>
  <c r="H97" i="47"/>
  <c r="H98" i="47"/>
  <c r="H96" i="47"/>
  <c r="H94" i="47"/>
  <c r="H95" i="47"/>
  <c r="H93" i="47"/>
  <c r="H91" i="47"/>
  <c r="H92" i="47"/>
  <c r="H90" i="47"/>
  <c r="AS1566" i="79" l="1"/>
  <c r="H31" i="47"/>
  <c r="H32" i="47"/>
  <c r="H30" i="47"/>
  <c r="H16" i="47"/>
  <c r="H17" i="47"/>
  <c r="H15" i="47"/>
  <c r="K17" i="45" l="1"/>
  <c r="J17" i="45"/>
  <c r="I17" i="45"/>
  <c r="H17" i="45"/>
  <c r="G17" i="45"/>
  <c r="F17" i="45"/>
  <c r="E17" i="45"/>
  <c r="K23" i="45" l="1"/>
  <c r="C130" i="45" s="1"/>
  <c r="AE584"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95" i="79" l="1"/>
  <c r="AR1695" i="79"/>
  <c r="AR1711" i="79" s="1"/>
  <c r="Q118" i="43" s="1"/>
  <c r="AL1668" i="79"/>
  <c r="AL1684" i="79" s="1"/>
  <c r="K114" i="43" s="1"/>
  <c r="AP1668" i="79"/>
  <c r="AP1684" i="79" s="1"/>
  <c r="O114" i="43" s="1"/>
  <c r="AN1641" i="79"/>
  <c r="AR1641" i="79"/>
  <c r="AO1695" i="79"/>
  <c r="AO1711" i="79" s="1"/>
  <c r="N118" i="43" s="1"/>
  <c r="AM1668" i="79"/>
  <c r="AM1684" i="79" s="1"/>
  <c r="L114" i="43" s="1"/>
  <c r="AQ1668" i="79"/>
  <c r="AO1641" i="79"/>
  <c r="AL1695" i="79"/>
  <c r="AL1711" i="79" s="1"/>
  <c r="K118" i="43" s="1"/>
  <c r="AP1695" i="79"/>
  <c r="AP1711" i="79" s="1"/>
  <c r="O118" i="43" s="1"/>
  <c r="AN1668" i="79"/>
  <c r="AR1668" i="79"/>
  <c r="AR1684" i="79" s="1"/>
  <c r="Q114" i="43" s="1"/>
  <c r="AL1641" i="79"/>
  <c r="AL1657" i="79" s="1"/>
  <c r="K110" i="43" s="1"/>
  <c r="AP1641" i="79"/>
  <c r="AP1657" i="79" s="1"/>
  <c r="O110" i="43" s="1"/>
  <c r="AO1668" i="79"/>
  <c r="AM1641" i="79"/>
  <c r="AQ1641" i="79"/>
  <c r="AQ1657" i="79" s="1"/>
  <c r="P110" i="43" s="1"/>
  <c r="AM1695" i="79"/>
  <c r="AM1711" i="79" s="1"/>
  <c r="L118" i="43" s="1"/>
  <c r="AQ1695" i="79"/>
  <c r="AK1668" i="79"/>
  <c r="AG1668" i="79"/>
  <c r="AG1684" i="79" s="1"/>
  <c r="F114" i="43" s="1"/>
  <c r="AH1641" i="79"/>
  <c r="AH1657" i="79" s="1"/>
  <c r="G110" i="43" s="1"/>
  <c r="AJ1641" i="79"/>
  <c r="AJ1695" i="79"/>
  <c r="AG1641" i="79"/>
  <c r="AG1657" i="79" s="1"/>
  <c r="F110" i="43" s="1"/>
  <c r="AJ1668" i="79"/>
  <c r="AJ1684" i="79" s="1"/>
  <c r="I114" i="43" s="1"/>
  <c r="AK1695" i="79"/>
  <c r="AK1641" i="79"/>
  <c r="AH1695" i="79"/>
  <c r="AH1711" i="79" s="1"/>
  <c r="G118" i="43" s="1"/>
  <c r="AH1668" i="79"/>
  <c r="AH1684" i="79" s="1"/>
  <c r="G114" i="43" s="1"/>
  <c r="AI1668" i="79"/>
  <c r="AG1695" i="79"/>
  <c r="AI1695" i="79"/>
  <c r="AI1711" i="79" s="1"/>
  <c r="H118" i="43" s="1"/>
  <c r="AI1641" i="79"/>
  <c r="AI1657" i="79" s="1"/>
  <c r="H110" i="43" s="1"/>
  <c r="AF388" i="79"/>
  <c r="AF394" i="79" s="1"/>
  <c r="AF584" i="79"/>
  <c r="AF588" i="79" s="1"/>
  <c r="AF198" i="79"/>
  <c r="AF200" i="79" s="1"/>
  <c r="AN130" i="46"/>
  <c r="AN404" i="46"/>
  <c r="AN540" i="46"/>
  <c r="AN268" i="46"/>
  <c r="AN269" i="46" s="1"/>
  <c r="AL1588" i="79"/>
  <c r="AL1604" i="79" s="1"/>
  <c r="K102" i="43" s="1"/>
  <c r="AJ1554" i="79"/>
  <c r="AJ1570" i="79" s="1"/>
  <c r="I89" i="43" s="1"/>
  <c r="AN1360" i="79"/>
  <c r="AN1375" i="79" s="1"/>
  <c r="M86" i="43" s="1"/>
  <c r="AM1657" i="79"/>
  <c r="L110" i="43" s="1"/>
  <c r="AP1588" i="79"/>
  <c r="AP1604" i="79" s="1"/>
  <c r="O102" i="43" s="1"/>
  <c r="AN1554" i="79"/>
  <c r="AN1570" i="79" s="1"/>
  <c r="M89" i="43" s="1"/>
  <c r="AO1360" i="79"/>
  <c r="AO1375" i="79" s="1"/>
  <c r="N86" i="43" s="1"/>
  <c r="AK1684" i="79"/>
  <c r="J114" i="43" s="1"/>
  <c r="AR1554" i="79"/>
  <c r="AR1570" i="79" s="1"/>
  <c r="Q89" i="43" s="1"/>
  <c r="AJ1360" i="79"/>
  <c r="AJ1375" i="79" s="1"/>
  <c r="I86" i="43" s="1"/>
  <c r="AR1360" i="79"/>
  <c r="AR1375" i="79" s="1"/>
  <c r="Q86" i="43" s="1"/>
  <c r="AE1614" i="79"/>
  <c r="AE1630" i="79" s="1"/>
  <c r="AF1360" i="79"/>
  <c r="AF1375" i="79" s="1"/>
  <c r="E86" i="43" s="1"/>
  <c r="AO1684" i="79"/>
  <c r="N114" i="43" s="1"/>
  <c r="AH1588" i="79"/>
  <c r="AH1604" i="79" s="1"/>
  <c r="G102" i="43" s="1"/>
  <c r="AF1554" i="79"/>
  <c r="AF1570" i="79" s="1"/>
  <c r="E89" i="43" s="1"/>
  <c r="AK1360" i="79"/>
  <c r="AK1375" i="79" s="1"/>
  <c r="J86" i="43" s="1"/>
  <c r="AG1360" i="79"/>
  <c r="AG1375" i="79" s="1"/>
  <c r="F86" i="43" s="1"/>
  <c r="AO1614" i="79"/>
  <c r="AO1630" i="79" s="1"/>
  <c r="N106" i="43" s="1"/>
  <c r="AG1554" i="79"/>
  <c r="AG1570" i="79" s="1"/>
  <c r="F89" i="43" s="1"/>
  <c r="AF1684" i="79"/>
  <c r="E114" i="43" s="1"/>
  <c r="AG1711" i="79"/>
  <c r="F118" i="43" s="1"/>
  <c r="AH1614" i="79"/>
  <c r="AH1630" i="79" s="1"/>
  <c r="G106" i="43" s="1"/>
  <c r="AI1360" i="79"/>
  <c r="AI1375" i="79" s="1"/>
  <c r="H86" i="43" s="1"/>
  <c r="AL1554" i="79"/>
  <c r="AL1570" i="79" s="1"/>
  <c r="K89" i="43" s="1"/>
  <c r="AQ1588" i="79"/>
  <c r="AQ1604" i="79" s="1"/>
  <c r="P102" i="43" s="1"/>
  <c r="AR1657" i="79"/>
  <c r="Q110" i="43" s="1"/>
  <c r="AM1614" i="79"/>
  <c r="AM1630" i="79" s="1"/>
  <c r="L106" i="43" s="1"/>
  <c r="AM1554" i="79"/>
  <c r="AM1570" i="79" s="1"/>
  <c r="L89" i="43" s="1"/>
  <c r="AN1588" i="79"/>
  <c r="AN1604" i="79" s="1"/>
  <c r="M102" i="43" s="1"/>
  <c r="AO1657" i="79"/>
  <c r="N110" i="43" s="1"/>
  <c r="AE1711" i="79"/>
  <c r="AR1614" i="79"/>
  <c r="AR1630" i="79" s="1"/>
  <c r="Q106" i="43" s="1"/>
  <c r="AI1684" i="79"/>
  <c r="AJ1711" i="79"/>
  <c r="I118" i="43" s="1"/>
  <c r="AP1360" i="79"/>
  <c r="AP1375" i="79" s="1"/>
  <c r="O86" i="43" s="1"/>
  <c r="AI1554" i="79"/>
  <c r="AI1570" i="79" s="1"/>
  <c r="H89" i="43" s="1"/>
  <c r="AK1657" i="79"/>
  <c r="J110" i="43" s="1"/>
  <c r="AQ1711" i="79"/>
  <c r="P118" i="43" s="1"/>
  <c r="AN1614" i="79"/>
  <c r="AN1630" i="79" s="1"/>
  <c r="M106" i="43" s="1"/>
  <c r="AE1684" i="79"/>
  <c r="AH1360" i="79"/>
  <c r="AH1375" i="79" s="1"/>
  <c r="G86" i="43" s="1"/>
  <c r="AK1554" i="79"/>
  <c r="AK1570" i="79" s="1"/>
  <c r="J89" i="43" s="1"/>
  <c r="AK1711" i="79"/>
  <c r="J118" i="43" s="1"/>
  <c r="AL1614" i="79"/>
  <c r="AL1630" i="79" s="1"/>
  <c r="K106" i="43" s="1"/>
  <c r="AM1360" i="79"/>
  <c r="AM1375" i="79" s="1"/>
  <c r="L86" i="43" s="1"/>
  <c r="AP1554" i="79"/>
  <c r="AP1570" i="79" s="1"/>
  <c r="O89" i="43" s="1"/>
  <c r="AF1657" i="79"/>
  <c r="E110" i="43" s="1"/>
  <c r="AQ1614" i="79"/>
  <c r="AQ1630" i="79" s="1"/>
  <c r="P106" i="43" s="1"/>
  <c r="AQ1554" i="79"/>
  <c r="AQ1570" i="79" s="1"/>
  <c r="P89" i="43" s="1"/>
  <c r="AR1588" i="79"/>
  <c r="AR1604" i="79" s="1"/>
  <c r="Q102" i="43" s="1"/>
  <c r="AF1614" i="79"/>
  <c r="AF1630" i="79" s="1"/>
  <c r="E106" i="43" s="1"/>
  <c r="AG1588" i="79"/>
  <c r="AG1604" i="79" s="1"/>
  <c r="F102" i="43" s="1"/>
  <c r="AN1711" i="79"/>
  <c r="M118" i="43" s="1"/>
  <c r="AG1614" i="79"/>
  <c r="AG1630" i="79" s="1"/>
  <c r="F106" i="43" s="1"/>
  <c r="AL1360" i="79"/>
  <c r="AL1375" i="79" s="1"/>
  <c r="K86" i="43" s="1"/>
  <c r="AO1554" i="79"/>
  <c r="AO1570" i="79" s="1"/>
  <c r="N89" i="43" s="1"/>
  <c r="AN1684" i="79"/>
  <c r="M114" i="43" s="1"/>
  <c r="AP1614" i="79"/>
  <c r="AP1630" i="79" s="1"/>
  <c r="O106" i="43" s="1"/>
  <c r="AQ1360" i="79"/>
  <c r="AQ1375" i="79" s="1"/>
  <c r="P86" i="43" s="1"/>
  <c r="AI1588" i="79"/>
  <c r="AI1604" i="79" s="1"/>
  <c r="H102" i="43" s="1"/>
  <c r="AJ1657" i="79"/>
  <c r="I110" i="43" s="1"/>
  <c r="AE1554" i="79"/>
  <c r="AE1570" i="79" s="1"/>
  <c r="AF1588" i="79"/>
  <c r="AF1604" i="79" s="1"/>
  <c r="E102" i="43" s="1"/>
  <c r="AJ1614" i="79"/>
  <c r="AJ1630" i="79" s="1"/>
  <c r="I106" i="43" s="1"/>
  <c r="AK1588" i="79"/>
  <c r="AK1604" i="79" s="1"/>
  <c r="J102" i="43" s="1"/>
  <c r="AQ1684" i="79"/>
  <c r="P114" i="43" s="1"/>
  <c r="AK1614" i="79"/>
  <c r="AK1630" i="79" s="1"/>
  <c r="J106" i="43" s="1"/>
  <c r="AE1657" i="79"/>
  <c r="AE1360" i="79"/>
  <c r="AE1375" i="79" s="1"/>
  <c r="AH1554" i="79"/>
  <c r="AH1570" i="79" s="1"/>
  <c r="G89" i="43" s="1"/>
  <c r="AM1588" i="79"/>
  <c r="AM1604" i="79" s="1"/>
  <c r="L102" i="43" s="1"/>
  <c r="AN1657" i="79"/>
  <c r="M110" i="43" s="1"/>
  <c r="AI1614" i="79"/>
  <c r="AI1630" i="79" s="1"/>
  <c r="H106" i="43" s="1"/>
  <c r="AJ1588" i="79"/>
  <c r="AJ1604" i="79" s="1"/>
  <c r="I102" i="43" s="1"/>
  <c r="AO1588" i="79"/>
  <c r="AO1604" i="79" s="1"/>
  <c r="N102" i="43" s="1"/>
  <c r="AF1711" i="79"/>
  <c r="E118" i="43" s="1"/>
  <c r="AM130" i="46"/>
  <c r="AM404" i="46"/>
  <c r="AM540" i="46"/>
  <c r="AM268" i="46"/>
  <c r="AM269" i="46" s="1"/>
  <c r="H114" i="43"/>
  <c r="AE582" i="79"/>
  <c r="AF582" i="79"/>
  <c r="AF386" i="79"/>
  <c r="AF196" i="79"/>
  <c r="AF1165" i="79"/>
  <c r="AE775" i="79"/>
  <c r="AE196" i="79"/>
  <c r="AF970" i="79"/>
  <c r="AE970" i="79"/>
  <c r="AE1165" i="79"/>
  <c r="AE386" i="79"/>
  <c r="AF775" i="79"/>
  <c r="AN198" i="79"/>
  <c r="AL198" i="79"/>
  <c r="AR198" i="79"/>
  <c r="AP198" i="79"/>
  <c r="AM198" i="79"/>
  <c r="AQ198" i="79"/>
  <c r="AO198" i="79"/>
  <c r="AG198" i="79"/>
  <c r="AI198" i="79"/>
  <c r="AJ198" i="79"/>
  <c r="AK198" i="79"/>
  <c r="AH198" i="79"/>
  <c r="AE393" i="79"/>
  <c r="AE394" i="79"/>
  <c r="AE391" i="79"/>
  <c r="AE590" i="79"/>
  <c r="AE589" i="79"/>
  <c r="AE591" i="79"/>
  <c r="AM388" i="79"/>
  <c r="AL388" i="79"/>
  <c r="AO388" i="79"/>
  <c r="AQ388" i="79"/>
  <c r="AN388" i="79"/>
  <c r="AR388" i="79"/>
  <c r="AP388" i="79"/>
  <c r="AH388" i="79"/>
  <c r="AG388" i="79"/>
  <c r="AJ388" i="79"/>
  <c r="AI388" i="79"/>
  <c r="AK388"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5" i="79"/>
  <c r="AM775" i="79"/>
  <c r="AM386" i="79"/>
  <c r="AQ970" i="79"/>
  <c r="AL775" i="79"/>
  <c r="AN582" i="79"/>
  <c r="AR196" i="79"/>
  <c r="AU538" i="46"/>
  <c r="AO970" i="79"/>
  <c r="AP970" i="79"/>
  <c r="AL386" i="79"/>
  <c r="AR582" i="79"/>
  <c r="AL970" i="79"/>
  <c r="AP386" i="79"/>
  <c r="AN1165" i="79"/>
  <c r="AO1165" i="79"/>
  <c r="AY538" i="46"/>
  <c r="AO196" i="79"/>
  <c r="AQ386" i="79"/>
  <c r="AT538" i="46"/>
  <c r="AL582" i="79"/>
  <c r="AR386" i="79"/>
  <c r="AR775" i="79"/>
  <c r="AP582" i="79"/>
  <c r="AX538" i="46"/>
  <c r="AQ196" i="79"/>
  <c r="AM196" i="79"/>
  <c r="AM1165" i="79"/>
  <c r="AM582" i="79"/>
  <c r="AV538" i="46"/>
  <c r="AQ1165" i="79"/>
  <c r="AN196" i="79"/>
  <c r="AN970" i="79"/>
  <c r="AP1165" i="79"/>
  <c r="AL196" i="79"/>
  <c r="AL1165" i="79"/>
  <c r="AR970" i="79"/>
  <c r="AO386" i="79"/>
  <c r="AZ538" i="46"/>
  <c r="AQ775" i="79"/>
  <c r="AN386" i="79"/>
  <c r="AP196" i="79"/>
  <c r="AR1165" i="79"/>
  <c r="AN775" i="79"/>
  <c r="AW538" i="46"/>
  <c r="AQ582" i="79"/>
  <c r="AO582" i="79"/>
  <c r="AO775" i="79"/>
  <c r="AM970" i="79"/>
  <c r="AM538" i="46"/>
  <c r="AP538" i="46"/>
  <c r="AK1165" i="79"/>
  <c r="AJ386" i="79"/>
  <c r="AI582" i="79"/>
  <c r="AQ538" i="46"/>
  <c r="AH970" i="79"/>
  <c r="AG1165" i="79"/>
  <c r="AJ196" i="79"/>
  <c r="AK775" i="79"/>
  <c r="AO538" i="46"/>
  <c r="AS538" i="46"/>
  <c r="AI386" i="79"/>
  <c r="AH775" i="79"/>
  <c r="AI1165" i="79"/>
  <c r="AK386" i="79"/>
  <c r="AR538" i="46"/>
  <c r="AG582" i="79"/>
  <c r="AJ1165" i="79"/>
  <c r="AK970" i="79"/>
  <c r="AH386" i="79"/>
  <c r="AH1165" i="79"/>
  <c r="AG775" i="79"/>
  <c r="AJ582" i="79"/>
  <c r="AK582" i="79"/>
  <c r="AN538" i="46"/>
  <c r="AI970" i="79"/>
  <c r="AH582" i="79"/>
  <c r="AG196" i="79"/>
  <c r="AJ970" i="79"/>
  <c r="AI196" i="79"/>
  <c r="AK196" i="79"/>
  <c r="AJ775" i="79"/>
  <c r="AG386" i="79"/>
  <c r="AG970" i="79"/>
  <c r="AH196" i="79"/>
  <c r="AI775"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F392" i="79" l="1"/>
  <c r="AF203" i="79"/>
  <c r="AF391" i="79"/>
  <c r="AF389" i="79"/>
  <c r="AF587" i="79"/>
  <c r="AF202" i="79"/>
  <c r="AF591" i="79"/>
  <c r="AF590" i="79"/>
  <c r="AF199" i="79"/>
  <c r="AF393" i="79"/>
  <c r="AF390"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0" i="79"/>
  <c r="AG394" i="79"/>
  <c r="AG391" i="79"/>
  <c r="AG392" i="79"/>
  <c r="AG389" i="79"/>
  <c r="AG1622"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30" i="79"/>
  <c r="AS1657" i="79"/>
  <c r="AS1684" i="79"/>
  <c r="AS1604" i="79"/>
  <c r="AS1711" i="79"/>
  <c r="AS1375" i="79"/>
  <c r="AS1570" i="79"/>
  <c r="D86" i="43"/>
  <c r="R86" i="43" s="1"/>
  <c r="D106" i="43"/>
  <c r="D102" i="43"/>
  <c r="D89" i="43"/>
  <c r="R89" i="43" s="1"/>
  <c r="D110" i="43"/>
  <c r="D118" i="43"/>
  <c r="D114" i="43"/>
  <c r="AK1173" i="79"/>
  <c r="AK1562" i="79"/>
  <c r="AK1368" i="79"/>
  <c r="AJ1173" i="79"/>
  <c r="AJ1562" i="79"/>
  <c r="AJ1368" i="79"/>
  <c r="AN1173" i="79"/>
  <c r="AN1562" i="79"/>
  <c r="AN1368" i="79"/>
  <c r="AH1173" i="79"/>
  <c r="AH1562" i="79"/>
  <c r="AH1368" i="79"/>
  <c r="AQ1368" i="79"/>
  <c r="AQ1562" i="79"/>
  <c r="AQ1173" i="79"/>
  <c r="AL1562" i="79"/>
  <c r="AL1368" i="79"/>
  <c r="AL1173" i="79"/>
  <c r="AM1173" i="79"/>
  <c r="AM1368" i="79"/>
  <c r="AM1562" i="79"/>
  <c r="AG1596" i="79"/>
  <c r="AG1562" i="79"/>
  <c r="AG1368" i="79"/>
  <c r="AG1173" i="79"/>
  <c r="AI1368" i="79"/>
  <c r="AI1562" i="79"/>
  <c r="AI1173" i="79"/>
  <c r="AO1368" i="79"/>
  <c r="AO1562" i="79"/>
  <c r="AO1173" i="79"/>
  <c r="AR1368" i="79"/>
  <c r="AR1562" i="79"/>
  <c r="AR1173" i="79"/>
  <c r="AP1562" i="79"/>
  <c r="AP1173" i="79"/>
  <c r="AP1368" i="79"/>
  <c r="AE785" i="79"/>
  <c r="AE1179" i="79"/>
  <c r="AQ593" i="79"/>
  <c r="P74" i="43" s="1"/>
  <c r="AM546" i="46"/>
  <c r="D65" i="43" s="1"/>
  <c r="AR546" i="46"/>
  <c r="I65" i="43" s="1"/>
  <c r="AM542" i="46"/>
  <c r="AM541" i="46"/>
  <c r="AM543" i="46"/>
  <c r="AM544" i="46"/>
  <c r="AO546" i="46"/>
  <c r="F65" i="43" s="1"/>
  <c r="AO593" i="79"/>
  <c r="N74" i="43" s="1"/>
  <c r="AM396" i="79"/>
  <c r="L71" i="43" s="1"/>
  <c r="AN983" i="79"/>
  <c r="M80" i="43" s="1"/>
  <c r="AP983" i="79"/>
  <c r="O80" i="43" s="1"/>
  <c r="AO983" i="79"/>
  <c r="N80" i="43" s="1"/>
  <c r="AF983" i="79"/>
  <c r="E80" i="43" s="1"/>
  <c r="AQ983" i="79"/>
  <c r="P80" i="43" s="1"/>
  <c r="AK983" i="79"/>
  <c r="J80" i="43" s="1"/>
  <c r="AI983" i="79"/>
  <c r="H80" i="43" s="1"/>
  <c r="AG983" i="79"/>
  <c r="F80" i="43" s="1"/>
  <c r="AH983" i="79"/>
  <c r="G80" i="43" s="1"/>
  <c r="AM983" i="79"/>
  <c r="L80" i="43" s="1"/>
  <c r="AE593" i="79"/>
  <c r="AP1179" i="79"/>
  <c r="AR1179" i="79"/>
  <c r="AQ1179" i="79"/>
  <c r="AN1179" i="79"/>
  <c r="AI1179" i="79"/>
  <c r="AK1179" i="79"/>
  <c r="AH1179" i="79"/>
  <c r="AJ1179" i="79"/>
  <c r="AR787" i="79"/>
  <c r="AK787" i="79"/>
  <c r="AL787" i="79"/>
  <c r="AF787" i="79"/>
  <c r="AI787" i="79"/>
  <c r="AP787" i="79"/>
  <c r="AN787" i="79"/>
  <c r="AG787" i="79"/>
  <c r="AH787" i="79"/>
  <c r="AV132" i="46"/>
  <c r="M56" i="43" s="1"/>
  <c r="AE396" i="79"/>
  <c r="AN396" i="79"/>
  <c r="M71" i="43" s="1"/>
  <c r="AU272" i="46"/>
  <c r="L59" i="43" s="1"/>
  <c r="AW546" i="46"/>
  <c r="N65" i="43" s="1"/>
  <c r="AV546" i="46"/>
  <c r="M65" i="43" s="1"/>
  <c r="AN205" i="79"/>
  <c r="M68" i="43" s="1"/>
  <c r="AT132" i="46"/>
  <c r="K56" i="43" s="1"/>
  <c r="AX546" i="46"/>
  <c r="O65" i="43" s="1"/>
  <c r="AE781" i="79"/>
  <c r="AT272" i="46"/>
  <c r="K59" i="43" s="1"/>
  <c r="AY404" i="46"/>
  <c r="AV272" i="46"/>
  <c r="M59" i="43" s="1"/>
  <c r="AV404" i="46"/>
  <c r="AU132" i="46"/>
  <c r="L56" i="43" s="1"/>
  <c r="AG396" i="79"/>
  <c r="F71" i="43" s="1"/>
  <c r="AT546" i="46"/>
  <c r="K65" i="43" s="1"/>
  <c r="AU546" i="46"/>
  <c r="L65" i="43" s="1"/>
  <c r="AE787"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R106" i="43"/>
  <c r="R110" i="43"/>
  <c r="R114" i="43"/>
  <c r="AQ271" i="46"/>
  <c r="H58" i="43" s="1"/>
  <c r="AW271" i="46"/>
  <c r="N58" i="43" s="1"/>
  <c r="S32" i="47" s="1"/>
  <c r="AS271" i="46"/>
  <c r="J58" i="43" s="1"/>
  <c r="AR271" i="46"/>
  <c r="I58" i="43" s="1"/>
  <c r="AU271" i="46"/>
  <c r="L58" i="43" s="1"/>
  <c r="Q41" i="47" s="1"/>
  <c r="AX271" i="46"/>
  <c r="O58" i="43" s="1"/>
  <c r="AP271" i="46"/>
  <c r="G58" i="43" s="1"/>
  <c r="AV409" i="46"/>
  <c r="M62" i="43" s="1"/>
  <c r="AV405" i="46"/>
  <c r="AV406" i="46"/>
  <c r="AV407" i="46"/>
  <c r="AY405" i="46"/>
  <c r="AY406" i="46"/>
  <c r="AY407" i="46"/>
  <c r="AG1649" i="79"/>
  <c r="R102" i="43"/>
  <c r="AG1703" i="79"/>
  <c r="AS1368" i="79"/>
  <c r="AG1676" i="79"/>
  <c r="AS1562" i="79"/>
  <c r="AS1173" i="79"/>
  <c r="AE974" i="79"/>
  <c r="AE973" i="79"/>
  <c r="AE976" i="79"/>
  <c r="K77" i="43"/>
  <c r="H83" i="43"/>
  <c r="G77" i="43"/>
  <c r="F77" i="43"/>
  <c r="M83" i="43"/>
  <c r="M77" i="43"/>
  <c r="J77" i="43"/>
  <c r="P83" i="43"/>
  <c r="O77" i="43"/>
  <c r="Q77" i="43"/>
  <c r="H77" i="43"/>
  <c r="I83" i="43"/>
  <c r="Q83" i="43"/>
  <c r="G83" i="43"/>
  <c r="E77" i="43"/>
  <c r="J83" i="43"/>
  <c r="O83" i="43"/>
  <c r="AE786" i="79"/>
  <c r="D76" i="43" s="1"/>
  <c r="T18" i="47"/>
  <c r="P20" i="47"/>
  <c r="Q15" i="47"/>
  <c r="S23" i="47"/>
  <c r="U17" i="47"/>
  <c r="R26" i="47"/>
  <c r="AJ593" i="79"/>
  <c r="I74" i="43" s="1"/>
  <c r="AP593" i="79"/>
  <c r="O74" i="43" s="1"/>
  <c r="BA546" i="46"/>
  <c r="F140" i="43" s="1"/>
  <c r="AE587" i="79"/>
  <c r="AM545" i="46"/>
  <c r="V21" i="47"/>
  <c r="BA269" i="46"/>
  <c r="AF1179"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93" i="79"/>
  <c r="Q74" i="43" s="1"/>
  <c r="AH205" i="79"/>
  <c r="G68" i="43" s="1"/>
  <c r="AJ396" i="79"/>
  <c r="I71" i="43" s="1"/>
  <c r="AG205" i="79"/>
  <c r="F68" i="43" s="1"/>
  <c r="AH396" i="79"/>
  <c r="G71" i="43" s="1"/>
  <c r="R19" i="47"/>
  <c r="R24" i="47"/>
  <c r="R25" i="47"/>
  <c r="R23" i="47"/>
  <c r="R15" i="47"/>
  <c r="AM593" i="79"/>
  <c r="L74" i="43" s="1"/>
  <c r="AN593" i="79"/>
  <c r="M74" i="43" s="1"/>
  <c r="AG593" i="79"/>
  <c r="F74" i="43" s="1"/>
  <c r="AQ396" i="79"/>
  <c r="P71" i="43" s="1"/>
  <c r="AM205" i="79"/>
  <c r="L68" i="43" s="1"/>
  <c r="AR396" i="79"/>
  <c r="Q71" i="43" s="1"/>
  <c r="AL593" i="79"/>
  <c r="K74" i="43" s="1"/>
  <c r="AH593" i="79"/>
  <c r="G74" i="43" s="1"/>
  <c r="AE983" i="79"/>
  <c r="Q19" i="47"/>
  <c r="Q24" i="47"/>
  <c r="AJ205" i="79"/>
  <c r="I68" i="43" s="1"/>
  <c r="AW545" i="46"/>
  <c r="N64" i="43" s="1"/>
  <c r="AV545" i="46"/>
  <c r="M64" i="43" s="1"/>
  <c r="Q26" i="47"/>
  <c r="AQ205" i="79"/>
  <c r="P68" i="43" s="1"/>
  <c r="AE975" i="79"/>
  <c r="AP396" i="79"/>
  <c r="O71" i="43" s="1"/>
  <c r="AE586" i="79"/>
  <c r="AK593" i="79"/>
  <c r="J74" i="43" s="1"/>
  <c r="Q17" i="47"/>
  <c r="AF396" i="79"/>
  <c r="E71" i="43" s="1"/>
  <c r="AI396" i="79"/>
  <c r="H71" i="43" s="1"/>
  <c r="AF205" i="79"/>
  <c r="E68" i="43" s="1"/>
  <c r="Q21" i="47"/>
  <c r="AI593" i="79"/>
  <c r="H74" i="43" s="1"/>
  <c r="AE585" i="79"/>
  <c r="AL396" i="79"/>
  <c r="K71" i="43" s="1"/>
  <c r="AU545" i="46"/>
  <c r="L64" i="43" s="1"/>
  <c r="AT271" i="46"/>
  <c r="K58" i="43" s="1"/>
  <c r="D74" i="43"/>
  <c r="AF593" i="79"/>
  <c r="E74" i="43" s="1"/>
  <c r="AS1171" i="79"/>
  <c r="AY409" i="46"/>
  <c r="P62" i="43" s="1"/>
  <c r="AR205" i="79"/>
  <c r="Q68" i="43" s="1"/>
  <c r="AL205" i="79"/>
  <c r="K68" i="43" s="1"/>
  <c r="AL983" i="79"/>
  <c r="K80" i="43" s="1"/>
  <c r="AR983" i="79"/>
  <c r="Q80" i="43" s="1"/>
  <c r="AE588" i="79"/>
  <c r="AO396" i="79"/>
  <c r="N71" i="43" s="1"/>
  <c r="AE392" i="79"/>
  <c r="AM1179" i="79"/>
  <c r="AQ787" i="79"/>
  <c r="AM787" i="79"/>
  <c r="AJ983" i="79"/>
  <c r="I80" i="43" s="1"/>
  <c r="AE390" i="79"/>
  <c r="AE389" i="79"/>
  <c r="AG1179" i="79"/>
  <c r="AJ787" i="79"/>
  <c r="AO1179" i="79"/>
  <c r="AL1179" i="79"/>
  <c r="AO787"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9" i="47"/>
  <c r="S31" i="47"/>
  <c r="S36" i="47"/>
  <c r="S34" i="47"/>
  <c r="S37" i="47"/>
  <c r="S38" i="47"/>
  <c r="S35"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S33" i="47" l="1"/>
  <c r="S40" i="47"/>
  <c r="N31" i="47"/>
  <c r="L33" i="47"/>
  <c r="L36" i="47"/>
  <c r="T33" i="47"/>
  <c r="S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91" i="79"/>
  <c r="AS787" i="79"/>
  <c r="AS1179" i="79"/>
  <c r="L140" i="43" s="1"/>
  <c r="AS785" i="79"/>
  <c r="AH1649" i="79"/>
  <c r="AH1596" i="79"/>
  <c r="AH1622" i="79"/>
  <c r="AS593" i="79"/>
  <c r="AS981" i="79"/>
  <c r="AS983" i="79"/>
  <c r="K140" i="43" s="1"/>
  <c r="AE395" i="79"/>
  <c r="D70" i="43" s="1"/>
  <c r="K83" i="43"/>
  <c r="N83" i="43"/>
  <c r="I77" i="43"/>
  <c r="F83" i="43"/>
  <c r="P77" i="43"/>
  <c r="E83" i="43"/>
  <c r="N77" i="43"/>
  <c r="L83" i="43"/>
  <c r="L77" i="43"/>
  <c r="AS1170" i="79"/>
  <c r="AS1169" i="79"/>
  <c r="AS1168" i="79"/>
  <c r="AS390" i="79"/>
  <c r="S56" i="47"/>
  <c r="P39" i="47"/>
  <c r="R55" i="43"/>
  <c r="M45" i="47"/>
  <c r="V39" i="47"/>
  <c r="R30" i="47"/>
  <c r="N51" i="47"/>
  <c r="AF786" i="79"/>
  <c r="E76" i="43" s="1"/>
  <c r="AE592" i="79"/>
  <c r="D73" i="43" s="1"/>
  <c r="AS389" i="79"/>
  <c r="AS391" i="79"/>
  <c r="AS205" i="79"/>
  <c r="G140" i="43" s="1"/>
  <c r="AJ592" i="79"/>
  <c r="I73" i="43" s="1"/>
  <c r="AP592" i="79"/>
  <c r="O73" i="43" s="1"/>
  <c r="BA545" i="46"/>
  <c r="BA547" i="46" s="1"/>
  <c r="U31" i="47"/>
  <c r="R56" i="43"/>
  <c r="BA271" i="46"/>
  <c r="BA273" i="46" s="1"/>
  <c r="BA405" i="46"/>
  <c r="AS587" i="79"/>
  <c r="BA407" i="46"/>
  <c r="AS200" i="79"/>
  <c r="AS199" i="79"/>
  <c r="AS780" i="79"/>
  <c r="AS784" i="79"/>
  <c r="AS779" i="79"/>
  <c r="AS778" i="79"/>
  <c r="AS974" i="79"/>
  <c r="AS201" i="79"/>
  <c r="BA406" i="46"/>
  <c r="BA133" i="46"/>
  <c r="AS976" i="79"/>
  <c r="AS783" i="79"/>
  <c r="AS781" i="79"/>
  <c r="AS782" i="79"/>
  <c r="AS202" i="79"/>
  <c r="AS203" i="79"/>
  <c r="AS586" i="79"/>
  <c r="D80" i="43"/>
  <c r="R80" i="43" s="1"/>
  <c r="AS394" i="79"/>
  <c r="AS588" i="79"/>
  <c r="R74" i="43"/>
  <c r="BA409" i="46"/>
  <c r="E140" i="43" s="1"/>
  <c r="AS585" i="79"/>
  <c r="AS979" i="79"/>
  <c r="AS396" i="79"/>
  <c r="H140" i="43" s="1"/>
  <c r="AS589" i="79"/>
  <c r="AY408" i="46"/>
  <c r="P61" i="43" s="1"/>
  <c r="AS393" i="79"/>
  <c r="AS392" i="79"/>
  <c r="AS590" i="79"/>
  <c r="AS973" i="79"/>
  <c r="AS975" i="79"/>
  <c r="AS978" i="79"/>
  <c r="AS980" i="79"/>
  <c r="D139" i="43"/>
  <c r="AH204" i="79"/>
  <c r="G67" i="43" s="1"/>
  <c r="AR592" i="79"/>
  <c r="Q73" i="43" s="1"/>
  <c r="E131" i="43"/>
  <c r="AF395" i="79"/>
  <c r="E70" i="43" s="1"/>
  <c r="AG204" i="79"/>
  <c r="F67" i="43" s="1"/>
  <c r="AM592" i="79"/>
  <c r="L73" i="43" s="1"/>
  <c r="AH395" i="79"/>
  <c r="G70" i="43" s="1"/>
  <c r="AG592" i="79"/>
  <c r="F73" i="43" s="1"/>
  <c r="R27" i="47"/>
  <c r="R29" i="47" s="1"/>
  <c r="P30" i="47"/>
  <c r="P37" i="47"/>
  <c r="P33" i="47"/>
  <c r="P56" i="47"/>
  <c r="P32" i="47"/>
  <c r="AM395" i="79"/>
  <c r="L70" i="43" s="1"/>
  <c r="AN395" i="79"/>
  <c r="M70" i="43" s="1"/>
  <c r="AH592" i="79"/>
  <c r="G73" i="43" s="1"/>
  <c r="AO592" i="79"/>
  <c r="N73" i="43" s="1"/>
  <c r="AP395" i="79"/>
  <c r="O70" i="43" s="1"/>
  <c r="AR395" i="79"/>
  <c r="Q70" i="43" s="1"/>
  <c r="H133" i="43"/>
  <c r="P48" i="47"/>
  <c r="AJ204" i="79"/>
  <c r="I67" i="43" s="1"/>
  <c r="K131" i="43"/>
  <c r="AL395" i="79"/>
  <c r="K70" i="43" s="1"/>
  <c r="P54" i="47"/>
  <c r="AL592" i="79"/>
  <c r="K73" i="43" s="1"/>
  <c r="AL204" i="79"/>
  <c r="K67" i="43" s="1"/>
  <c r="AQ395" i="79"/>
  <c r="P70" i="43" s="1"/>
  <c r="AM204" i="79"/>
  <c r="L67" i="43" s="1"/>
  <c r="P34" i="47"/>
  <c r="P40" i="47"/>
  <c r="AQ204" i="79"/>
  <c r="P67" i="43" s="1"/>
  <c r="AF204" i="79"/>
  <c r="E67" i="43" s="1"/>
  <c r="H130" i="43"/>
  <c r="H132" i="43"/>
  <c r="AO204" i="79"/>
  <c r="N67" i="43" s="1"/>
  <c r="AK592" i="79"/>
  <c r="J73" i="43" s="1"/>
  <c r="P51" i="47"/>
  <c r="K130" i="43"/>
  <c r="AN592" i="79"/>
  <c r="M73" i="43" s="1"/>
  <c r="AI395" i="79"/>
  <c r="H70" i="43" s="1"/>
  <c r="I135" i="43"/>
  <c r="H129" i="43"/>
  <c r="H134" i="43"/>
  <c r="P55" i="47"/>
  <c r="J135" i="43"/>
  <c r="I131" i="43"/>
  <c r="P50" i="47"/>
  <c r="K137" i="43"/>
  <c r="J134" i="43"/>
  <c r="R71" i="43"/>
  <c r="AI204" i="79"/>
  <c r="H67" i="43" s="1"/>
  <c r="AI592" i="79"/>
  <c r="H73" i="43" s="1"/>
  <c r="J133" i="43"/>
  <c r="P47" i="47"/>
  <c r="P35" i="47"/>
  <c r="P38" i="47"/>
  <c r="AJ395" i="79"/>
  <c r="I70" i="43" s="1"/>
  <c r="I129" i="43"/>
  <c r="P53" i="47"/>
  <c r="P36" i="47"/>
  <c r="P31" i="47"/>
  <c r="H131" i="43"/>
  <c r="AO395" i="79"/>
  <c r="N70" i="43" s="1"/>
  <c r="I134" i="43"/>
  <c r="L130" i="43"/>
  <c r="R62" i="43"/>
  <c r="P46" i="47"/>
  <c r="P52" i="47"/>
  <c r="P41" i="47"/>
  <c r="J132" i="43"/>
  <c r="L131" i="43"/>
  <c r="K129" i="43"/>
  <c r="P45" i="47"/>
  <c r="P49" i="47"/>
  <c r="L138" i="43"/>
  <c r="M138" i="43" s="1"/>
  <c r="I130" i="43"/>
  <c r="AK395" i="79"/>
  <c r="J70" i="43" s="1"/>
  <c r="AF592" i="79"/>
  <c r="E73" i="43" s="1"/>
  <c r="K135" i="43"/>
  <c r="AJ786" i="79"/>
  <c r="I76" i="43" s="1"/>
  <c r="J129" i="43"/>
  <c r="AQ786" i="79"/>
  <c r="P76" i="43" s="1"/>
  <c r="L129" i="43"/>
  <c r="G133" i="43"/>
  <c r="J130" i="43"/>
  <c r="AR786" i="79"/>
  <c r="Q76" i="43" s="1"/>
  <c r="AL786" i="79"/>
  <c r="K76" i="43" s="1"/>
  <c r="J131" i="43"/>
  <c r="I132" i="43"/>
  <c r="AI786" i="79"/>
  <c r="H76" i="43" s="1"/>
  <c r="K136" i="43"/>
  <c r="AO786" i="79"/>
  <c r="N76" i="43" s="1"/>
  <c r="AG786" i="79"/>
  <c r="F76" i="43" s="1"/>
  <c r="I133" i="43"/>
  <c r="K132" i="43"/>
  <c r="L135" i="43"/>
  <c r="K134" i="43"/>
  <c r="AK786" i="79"/>
  <c r="J76" i="43" s="1"/>
  <c r="L137" i="43"/>
  <c r="AP786" i="79"/>
  <c r="O76" i="43" s="1"/>
  <c r="AN786" i="79"/>
  <c r="M76" i="43" s="1"/>
  <c r="AM786" i="79"/>
  <c r="L76" i="43" s="1"/>
  <c r="AH786"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Q42" i="47"/>
  <c r="Q44" i="47" s="1"/>
  <c r="Q57" i="47" s="1"/>
  <c r="Q59" i="47" s="1"/>
  <c r="Q72" i="47" s="1"/>
  <c r="Q74" i="47" s="1"/>
  <c r="T42" i="47"/>
  <c r="T44" i="47" s="1"/>
  <c r="T57" i="47" s="1"/>
  <c r="T59" i="47" s="1"/>
  <c r="T72" i="47" s="1"/>
  <c r="T74" i="47" s="1"/>
  <c r="AI1622" i="79"/>
  <c r="AJ1676" i="79"/>
  <c r="AP1703" i="79"/>
  <c r="AK1703" i="79"/>
  <c r="AK1676" i="79"/>
  <c r="AQ1649" i="79"/>
  <c r="AO1676" i="79"/>
  <c r="AN1596" i="79"/>
  <c r="AI1596" i="79"/>
  <c r="AR1703" i="79"/>
  <c r="AJ1703" i="79"/>
  <c r="AP1649" i="79"/>
  <c r="AP1596" i="79"/>
  <c r="AM1649" i="79"/>
  <c r="AL1622" i="79"/>
  <c r="AK1649" i="79"/>
  <c r="AQ1676" i="79"/>
  <c r="AQ1703" i="79"/>
  <c r="AO1703" i="79"/>
  <c r="AN1676" i="79"/>
  <c r="AR1622" i="79"/>
  <c r="AM1676" i="79"/>
  <c r="AI1703" i="79"/>
  <c r="AH1703" i="79"/>
  <c r="AR1596" i="79"/>
  <c r="AJ1622" i="79"/>
  <c r="AP1622" i="79"/>
  <c r="AM1622" i="79"/>
  <c r="AM1703" i="79"/>
  <c r="AL1703" i="79"/>
  <c r="AK1596" i="79"/>
  <c r="AQ1596" i="79"/>
  <c r="AO1649" i="79"/>
  <c r="AO1622" i="79"/>
  <c r="AN1703" i="79"/>
  <c r="AJ1649" i="79"/>
  <c r="AL1649" i="79"/>
  <c r="AI1676" i="79"/>
  <c r="AI1649" i="79"/>
  <c r="AH1676" i="79"/>
  <c r="AR1676" i="79"/>
  <c r="AR1649" i="79"/>
  <c r="AJ1596" i="79"/>
  <c r="AP1676" i="79"/>
  <c r="AM1596" i="79"/>
  <c r="AL1676" i="79"/>
  <c r="AL1596" i="79"/>
  <c r="AK1622" i="79"/>
  <c r="AQ1622" i="79"/>
  <c r="AO1596" i="79"/>
  <c r="AN1622" i="79"/>
  <c r="AN1649" i="79"/>
  <c r="AS592" i="79"/>
  <c r="AS594" i="79" s="1"/>
  <c r="AS786" i="79"/>
  <c r="AS788" i="79" s="1"/>
  <c r="R83" i="43"/>
  <c r="R77" i="43"/>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L76" i="47"/>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AS1703" i="79" l="1"/>
  <c r="AS1676" i="79"/>
  <c r="AS1649" i="79"/>
  <c r="AS1596" i="79"/>
  <c r="AS1622" i="79"/>
  <c r="H20" i="43"/>
  <c r="L136" i="43"/>
  <c r="M136" i="43" s="1"/>
  <c r="L134" i="43"/>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M134" i="43" l="1"/>
  <c r="V104" i="47"/>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O117" i="47" s="1"/>
  <c r="O119" i="47" s="1"/>
  <c r="O132" i="47" s="1"/>
  <c r="O134" i="47" s="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s="1"/>
  <c r="W42" i="47" l="1"/>
  <c r="D141" i="43" s="1"/>
  <c r="K42" i="47"/>
  <c r="D142" i="43" l="1"/>
  <c r="K44" i="47"/>
  <c r="K57" i="47" s="1"/>
  <c r="K59" i="47" s="1"/>
  <c r="W44" i="47"/>
  <c r="W57" i="47" s="1"/>
  <c r="W59" i="47" l="1"/>
  <c r="W72" i="47" s="1"/>
  <c r="E141" i="43"/>
  <c r="K72" i="47"/>
  <c r="K74" i="47" s="1"/>
  <c r="K87" i="47" s="1"/>
  <c r="K89" i="47" s="1"/>
  <c r="K102" i="47" s="1"/>
  <c r="K104" i="47" l="1"/>
  <c r="K117" i="47" s="1"/>
  <c r="K119" i="47" s="1"/>
  <c r="K132" i="47" s="1"/>
  <c r="K134" i="47" s="1"/>
  <c r="W74" i="47"/>
  <c r="W87" i="47" s="1"/>
  <c r="F141" i="43"/>
  <c r="F142" i="43" s="1"/>
  <c r="E142" i="43"/>
  <c r="W89" i="47" l="1"/>
  <c r="W102" i="47" s="1"/>
  <c r="G141" i="43"/>
  <c r="G142" i="43" l="1"/>
  <c r="W104" i="47"/>
  <c r="W117" i="47" s="1"/>
  <c r="H141" i="43"/>
  <c r="H142" i="43" s="1"/>
  <c r="W119" i="47" l="1"/>
  <c r="W132" i="47" s="1"/>
  <c r="I141" i="43"/>
  <c r="I142" i="43" s="1"/>
  <c r="W134" i="47" l="1"/>
  <c r="J141" i="43"/>
  <c r="J142" i="43" l="1"/>
  <c r="N195" i="79" l="1"/>
  <c r="AF217" i="79"/>
  <c r="AF1648" i="79" s="1"/>
  <c r="AF1656" i="79" s="1"/>
  <c r="E109" i="43" s="1"/>
  <c r="E111" i="43" s="1"/>
  <c r="AQ217" i="79"/>
  <c r="AQ1648" i="79" s="1"/>
  <c r="AQ1656" i="79" s="1"/>
  <c r="P109" i="43" s="1"/>
  <c r="P111" i="43" s="1"/>
  <c r="AN217" i="79"/>
  <c r="AN1648" i="79" s="1"/>
  <c r="AN1656" i="79" s="1"/>
  <c r="M109" i="43" s="1"/>
  <c r="M111" i="43" s="1"/>
  <c r="AL217" i="79"/>
  <c r="AL1648" i="79" s="1"/>
  <c r="AL1656" i="79" s="1"/>
  <c r="K109" i="43" s="1"/>
  <c r="K111" i="43" s="1"/>
  <c r="AM217" i="79"/>
  <c r="AM1648" i="79" s="1"/>
  <c r="AM1656" i="79" s="1"/>
  <c r="L109" i="43" s="1"/>
  <c r="L111" i="43" s="1"/>
  <c r="AR217" i="79"/>
  <c r="AR1648" i="79" s="1"/>
  <c r="AR1656" i="79" s="1"/>
  <c r="Q109" i="43" s="1"/>
  <c r="Q111" i="43" s="1"/>
  <c r="AO217" i="79"/>
  <c r="AO1648" i="79" s="1"/>
  <c r="AO1656" i="79" s="1"/>
  <c r="N109" i="43" s="1"/>
  <c r="N111" i="43" s="1"/>
  <c r="AP217" i="79"/>
  <c r="AP1648" i="79" s="1"/>
  <c r="AP1656" i="79" s="1"/>
  <c r="O109" i="43" s="1"/>
  <c r="O111" i="43" s="1"/>
  <c r="AE217" i="79"/>
  <c r="AE1648" i="79" s="1"/>
  <c r="AK217" i="79"/>
  <c r="AK1648" i="79" s="1"/>
  <c r="AK1656" i="79" s="1"/>
  <c r="J109" i="43" s="1"/>
  <c r="J111" i="43" s="1"/>
  <c r="P195" i="79"/>
  <c r="AF219" i="79"/>
  <c r="AF1702" i="79" s="1"/>
  <c r="AF1710" i="79" s="1"/>
  <c r="E117" i="43" s="1"/>
  <c r="E119" i="43" s="1"/>
  <c r="AM219" i="79"/>
  <c r="AM1702" i="79" s="1"/>
  <c r="AM1710" i="79" s="1"/>
  <c r="L117" i="43" s="1"/>
  <c r="L119" i="43" s="1"/>
  <c r="AQ219" i="79"/>
  <c r="AQ1702" i="79" s="1"/>
  <c r="AQ1710" i="79" s="1"/>
  <c r="P117" i="43" s="1"/>
  <c r="P119" i="43" s="1"/>
  <c r="AL219" i="79"/>
  <c r="AL1702" i="79" s="1"/>
  <c r="AL1710" i="79" s="1"/>
  <c r="K117" i="43" s="1"/>
  <c r="K119" i="43" s="1"/>
  <c r="AR219" i="79"/>
  <c r="AR1702" i="79" s="1"/>
  <c r="AR1710" i="79" s="1"/>
  <c r="Q117" i="43" s="1"/>
  <c r="Q119" i="43" s="1"/>
  <c r="AO219" i="79"/>
  <c r="AO1702" i="79" s="1"/>
  <c r="AO1710" i="79" s="1"/>
  <c r="N117" i="43" s="1"/>
  <c r="N119" i="43" s="1"/>
  <c r="AN219" i="79"/>
  <c r="AN1702" i="79" s="1"/>
  <c r="AN1710" i="79" s="1"/>
  <c r="M117" i="43" s="1"/>
  <c r="M119" i="43" s="1"/>
  <c r="AP219" i="79"/>
  <c r="AP1702" i="79" s="1"/>
  <c r="AP1710" i="79" s="1"/>
  <c r="O117" i="43" s="1"/>
  <c r="O119" i="43" s="1"/>
  <c r="AE219" i="79"/>
  <c r="AE1702" i="79" s="1"/>
  <c r="AK219" i="79"/>
  <c r="AK1702" i="79" s="1"/>
  <c r="AK1710" i="79" s="1"/>
  <c r="J117" i="43" s="1"/>
  <c r="J119" i="43" s="1"/>
  <c r="O195" i="79"/>
  <c r="AF218" i="79"/>
  <c r="AF1675" i="79" s="1"/>
  <c r="AF1683" i="79" s="1"/>
  <c r="E113" i="43" s="1"/>
  <c r="E115" i="43" s="1"/>
  <c r="AL218" i="79"/>
  <c r="AL1675" i="79" s="1"/>
  <c r="AL1683" i="79" s="1"/>
  <c r="K113" i="43" s="1"/>
  <c r="K115" i="43" s="1"/>
  <c r="AR218" i="79"/>
  <c r="AR1675" i="79" s="1"/>
  <c r="AR1683" i="79" s="1"/>
  <c r="Q113" i="43" s="1"/>
  <c r="Q115" i="43" s="1"/>
  <c r="AP218" i="79"/>
  <c r="AP1675" i="79" s="1"/>
  <c r="AP1683" i="79" s="1"/>
  <c r="O113" i="43" s="1"/>
  <c r="O115" i="43" s="1"/>
  <c r="AM218" i="79"/>
  <c r="AM1675" i="79" s="1"/>
  <c r="AM1683" i="79" s="1"/>
  <c r="L113" i="43" s="1"/>
  <c r="L115" i="43" s="1"/>
  <c r="AQ218" i="79"/>
  <c r="AQ1675" i="79" s="1"/>
  <c r="AQ1683" i="79" s="1"/>
  <c r="P113" i="43" s="1"/>
  <c r="P115" i="43" s="1"/>
  <c r="AN218" i="79"/>
  <c r="AN1675" i="79" s="1"/>
  <c r="AN1683" i="79" s="1"/>
  <c r="M113" i="43" s="1"/>
  <c r="M115" i="43" s="1"/>
  <c r="AO218" i="79"/>
  <c r="AO1675" i="79" s="1"/>
  <c r="AO1683" i="79" s="1"/>
  <c r="N113" i="43" s="1"/>
  <c r="N115" i="43" s="1"/>
  <c r="AE218" i="79"/>
  <c r="AE1675" i="79" s="1"/>
  <c r="AK218" i="79"/>
  <c r="AK1675" i="79" s="1"/>
  <c r="AK1683" i="79" s="1"/>
  <c r="J113" i="43" s="1"/>
  <c r="J115" i="43" s="1"/>
  <c r="AE1683" i="79" l="1"/>
  <c r="AB195" i="79"/>
  <c r="AI217" i="79"/>
  <c r="AI1648" i="79" s="1"/>
  <c r="AI1656" i="79" s="1"/>
  <c r="H109" i="43" s="1"/>
  <c r="H111" i="43" s="1"/>
  <c r="AJ217" i="79"/>
  <c r="AJ1648" i="79" s="1"/>
  <c r="AJ1656" i="79" s="1"/>
  <c r="I109" i="43" s="1"/>
  <c r="I111" i="43" s="1"/>
  <c r="AH217" i="79"/>
  <c r="AH1648" i="79" s="1"/>
  <c r="AH1656" i="79" s="1"/>
  <c r="G109" i="43" s="1"/>
  <c r="G111" i="43" s="1"/>
  <c r="AG217" i="79"/>
  <c r="AG1648" i="79" s="1"/>
  <c r="AG1656" i="79" s="1"/>
  <c r="F109" i="43" s="1"/>
  <c r="F111" i="43" s="1"/>
  <c r="AE1710" i="79"/>
  <c r="AC195" i="79"/>
  <c r="AJ218" i="79"/>
  <c r="AJ1675" i="79" s="1"/>
  <c r="AJ1683" i="79" s="1"/>
  <c r="I113" i="43" s="1"/>
  <c r="I115" i="43" s="1"/>
  <c r="AG218" i="79"/>
  <c r="AG1675" i="79" s="1"/>
  <c r="AG1683" i="79" s="1"/>
  <c r="F113" i="43" s="1"/>
  <c r="F115" i="43" s="1"/>
  <c r="AH218" i="79"/>
  <c r="AH1675" i="79" s="1"/>
  <c r="AH1683" i="79" s="1"/>
  <c r="G113" i="43" s="1"/>
  <c r="G115" i="43" s="1"/>
  <c r="AI218" i="79"/>
  <c r="AI1675" i="79" s="1"/>
  <c r="AI1683" i="79" s="1"/>
  <c r="H113" i="43" s="1"/>
  <c r="H115" i="43" s="1"/>
  <c r="AE1656" i="79"/>
  <c r="AH219" i="79"/>
  <c r="AH1702" i="79" s="1"/>
  <c r="AH1710" i="79" s="1"/>
  <c r="G117" i="43" s="1"/>
  <c r="G119" i="43" s="1"/>
  <c r="AD195" i="79"/>
  <c r="AJ219" i="79"/>
  <c r="AJ1702" i="79" s="1"/>
  <c r="AJ1710" i="79" s="1"/>
  <c r="I117" i="43" s="1"/>
  <c r="I119" i="43" s="1"/>
  <c r="AI219" i="79"/>
  <c r="AI1702" i="79" s="1"/>
  <c r="AI1710" i="79" s="1"/>
  <c r="H117" i="43" s="1"/>
  <c r="H119" i="43" s="1"/>
  <c r="AG219" i="79"/>
  <c r="AG1702" i="79" s="1"/>
  <c r="AG1710" i="79" s="1"/>
  <c r="F117" i="43" s="1"/>
  <c r="F119" i="43" s="1"/>
  <c r="AS1648" i="79" l="1"/>
  <c r="D117" i="43"/>
  <c r="AS1710" i="79"/>
  <c r="AS1712" i="79" s="1"/>
  <c r="D109" i="43"/>
  <c r="AS1656" i="79"/>
  <c r="AS1658" i="79" s="1"/>
  <c r="AS1675" i="79"/>
  <c r="AS1702" i="79"/>
  <c r="D113" i="43"/>
  <c r="AS1683" i="79"/>
  <c r="AS1685" i="79" s="1"/>
  <c r="D115" i="43" l="1"/>
  <c r="R113" i="43"/>
  <c r="R115" i="43" s="1"/>
  <c r="D111" i="43"/>
  <c r="R109" i="43"/>
  <c r="R111" i="43" s="1"/>
  <c r="D119" i="43"/>
  <c r="R117" i="43"/>
  <c r="R119" i="43" s="1"/>
  <c r="V195" i="79" l="1"/>
  <c r="AI211" i="79"/>
  <c r="AI977" i="79" s="1"/>
  <c r="AI982" i="79" s="1"/>
  <c r="H79" i="43" s="1"/>
  <c r="AH211" i="79"/>
  <c r="AH977" i="79" s="1"/>
  <c r="AH982" i="79" s="1"/>
  <c r="G79" i="43" s="1"/>
  <c r="AG211" i="79"/>
  <c r="AG977" i="79" s="1"/>
  <c r="AG982" i="79" s="1"/>
  <c r="F79" i="43" s="1"/>
  <c r="AJ211" i="79"/>
  <c r="AJ977" i="79" s="1"/>
  <c r="AJ982" i="79" s="1"/>
  <c r="I79" i="43" s="1"/>
  <c r="K142" i="47" l="1"/>
  <c r="K136" i="47"/>
  <c r="K135" i="47"/>
  <c r="K139" i="47"/>
  <c r="K143" i="47"/>
  <c r="K140" i="47"/>
  <c r="K144" i="47"/>
  <c r="K146" i="47"/>
  <c r="K141" i="47"/>
  <c r="K138" i="47"/>
  <c r="K137" i="47"/>
  <c r="K145" i="47"/>
  <c r="L141" i="47"/>
  <c r="L138" i="47"/>
  <c r="L142" i="47"/>
  <c r="L135" i="47"/>
  <c r="L136" i="47"/>
  <c r="L146" i="47"/>
  <c r="L143" i="47"/>
  <c r="L145" i="47"/>
  <c r="L137" i="47"/>
  <c r="L140" i="47"/>
  <c r="L144" i="47"/>
  <c r="L139" i="47"/>
  <c r="M141" i="47"/>
  <c r="M139" i="47"/>
  <c r="M137" i="47"/>
  <c r="M138" i="47"/>
  <c r="M145" i="47"/>
  <c r="M146" i="47"/>
  <c r="M144" i="47"/>
  <c r="M143" i="47"/>
  <c r="M142" i="47"/>
  <c r="M135" i="47"/>
  <c r="M140" i="47"/>
  <c r="M136" i="47"/>
  <c r="N137" i="47"/>
  <c r="N138" i="47"/>
  <c r="N145" i="47"/>
  <c r="N144" i="47"/>
  <c r="N142" i="47"/>
  <c r="N139" i="47"/>
  <c r="N140" i="47"/>
  <c r="N136" i="47"/>
  <c r="N141" i="47"/>
  <c r="N135" i="47"/>
  <c r="N143" i="47"/>
  <c r="N146" i="47"/>
  <c r="N147" i="47" l="1"/>
  <c r="N149" i="47" s="1"/>
  <c r="M147" i="47"/>
  <c r="M149" i="47" s="1"/>
  <c r="K147" i="47"/>
  <c r="K149" i="47" s="1"/>
  <c r="L147" i="47"/>
  <c r="L149" i="47" s="1"/>
  <c r="H195" i="79" l="1"/>
  <c r="AF211" i="79"/>
  <c r="AF977" i="79" s="1"/>
  <c r="AF982" i="79" s="1"/>
  <c r="E79" i="43" s="1"/>
  <c r="AP211" i="79"/>
  <c r="AP977" i="79" s="1"/>
  <c r="AP982" i="79" s="1"/>
  <c r="O79" i="43" s="1"/>
  <c r="AN211" i="79"/>
  <c r="AN977" i="79" s="1"/>
  <c r="AN982" i="79" s="1"/>
  <c r="M79" i="43" s="1"/>
  <c r="AL211" i="79"/>
  <c r="AL977" i="79" s="1"/>
  <c r="AL982" i="79" s="1"/>
  <c r="K79" i="43" s="1"/>
  <c r="AO211" i="79"/>
  <c r="AO977" i="79" s="1"/>
  <c r="AO982" i="79" s="1"/>
  <c r="N79" i="43" s="1"/>
  <c r="AM211" i="79"/>
  <c r="AM977" i="79" s="1"/>
  <c r="AM982" i="79" s="1"/>
  <c r="L79" i="43" s="1"/>
  <c r="AQ211" i="79"/>
  <c r="AQ977" i="79" s="1"/>
  <c r="AQ982" i="79" s="1"/>
  <c r="P79" i="43" s="1"/>
  <c r="AR211" i="79"/>
  <c r="AR977" i="79" s="1"/>
  <c r="AR982" i="79" s="1"/>
  <c r="Q79" i="43" s="1"/>
  <c r="AE211" i="79"/>
  <c r="AE977" i="79" s="1"/>
  <c r="AK211" i="79"/>
  <c r="AK977" i="79" s="1"/>
  <c r="AK982" i="79" s="1"/>
  <c r="J79" i="43" s="1"/>
  <c r="J195" i="79"/>
  <c r="AF213" i="79"/>
  <c r="AF1367" i="79" s="1"/>
  <c r="AF1374" i="79" s="1"/>
  <c r="E85" i="43" s="1"/>
  <c r="AQ213" i="79"/>
  <c r="AQ1367" i="79" s="1"/>
  <c r="AQ1374" i="79" s="1"/>
  <c r="P85" i="43" s="1"/>
  <c r="AN213" i="79"/>
  <c r="AN1367" i="79" s="1"/>
  <c r="AN1374" i="79" s="1"/>
  <c r="M85" i="43" s="1"/>
  <c r="AP213" i="79"/>
  <c r="AP1367" i="79" s="1"/>
  <c r="AP1374" i="79" s="1"/>
  <c r="O85" i="43" s="1"/>
  <c r="AL213" i="79"/>
  <c r="AL1367" i="79" s="1"/>
  <c r="AL1374" i="79" s="1"/>
  <c r="K85" i="43" s="1"/>
  <c r="AO213" i="79"/>
  <c r="AO1367" i="79" s="1"/>
  <c r="AO1374" i="79" s="1"/>
  <c r="N85" i="43" s="1"/>
  <c r="AM213" i="79"/>
  <c r="AM1367" i="79" s="1"/>
  <c r="AM1374" i="79" s="1"/>
  <c r="L85" i="43" s="1"/>
  <c r="AR213" i="79"/>
  <c r="AR1367" i="79" s="1"/>
  <c r="AR1374" i="79" s="1"/>
  <c r="Q85" i="43" s="1"/>
  <c r="AE213" i="79"/>
  <c r="AE1367" i="79" s="1"/>
  <c r="AK213" i="79"/>
  <c r="AK1367" i="79" s="1"/>
  <c r="AK1374" i="79" s="1"/>
  <c r="J85" i="43" s="1"/>
  <c r="Y195" i="79"/>
  <c r="AH214" i="79"/>
  <c r="AH1561" i="79" s="1"/>
  <c r="AH1569" i="79" s="1"/>
  <c r="G88" i="43" s="1"/>
  <c r="AG214" i="79"/>
  <c r="AG1561" i="79" s="1"/>
  <c r="AG1569" i="79" s="1"/>
  <c r="F88" i="43" s="1"/>
  <c r="AI214" i="79"/>
  <c r="AI1561" i="79" s="1"/>
  <c r="AI1569" i="79" s="1"/>
  <c r="H88" i="43" s="1"/>
  <c r="AJ214" i="79"/>
  <c r="AJ1561" i="79" s="1"/>
  <c r="AJ1569" i="79" s="1"/>
  <c r="I88" i="43" s="1"/>
  <c r="X195" i="79"/>
  <c r="AH213" i="79"/>
  <c r="AH1367" i="79" s="1"/>
  <c r="AH1374" i="79" s="1"/>
  <c r="G85" i="43" s="1"/>
  <c r="AG213" i="79"/>
  <c r="AG1367" i="79" s="1"/>
  <c r="AG1374" i="79" s="1"/>
  <c r="F85" i="43" s="1"/>
  <c r="AJ213" i="79"/>
  <c r="AJ1367" i="79" s="1"/>
  <c r="AJ1374" i="79" s="1"/>
  <c r="I85" i="43" s="1"/>
  <c r="AI213" i="79"/>
  <c r="AI1367" i="79" s="1"/>
  <c r="AI1374" i="79" s="1"/>
  <c r="H85" i="43" s="1"/>
  <c r="M195" i="79"/>
  <c r="AF216" i="79"/>
  <c r="AF1621" i="79" s="1"/>
  <c r="AF1629" i="79" s="1"/>
  <c r="E105" i="43" s="1"/>
  <c r="E107" i="43" s="1"/>
  <c r="AQ216" i="79"/>
  <c r="AQ1621" i="79" s="1"/>
  <c r="AQ1629" i="79" s="1"/>
  <c r="P105" i="43" s="1"/>
  <c r="P107" i="43" s="1"/>
  <c r="AP216" i="79"/>
  <c r="AP1621" i="79" s="1"/>
  <c r="AP1629" i="79" s="1"/>
  <c r="O105" i="43" s="1"/>
  <c r="O107" i="43" s="1"/>
  <c r="AL216" i="79"/>
  <c r="AL1621" i="79" s="1"/>
  <c r="AL1629" i="79" s="1"/>
  <c r="K105" i="43" s="1"/>
  <c r="K107" i="43" s="1"/>
  <c r="AO216" i="79"/>
  <c r="AO1621" i="79" s="1"/>
  <c r="AO1629" i="79" s="1"/>
  <c r="N105" i="43" s="1"/>
  <c r="N107" i="43" s="1"/>
  <c r="AM216" i="79"/>
  <c r="AM1621" i="79" s="1"/>
  <c r="AM1629" i="79" s="1"/>
  <c r="L105" i="43" s="1"/>
  <c r="L107" i="43" s="1"/>
  <c r="AR216" i="79"/>
  <c r="AR1621" i="79" s="1"/>
  <c r="AR1629" i="79" s="1"/>
  <c r="Q105" i="43" s="1"/>
  <c r="Q107" i="43" s="1"/>
  <c r="AN216" i="79"/>
  <c r="AN1621" i="79" s="1"/>
  <c r="AN1629" i="79" s="1"/>
  <c r="M105" i="43" s="1"/>
  <c r="M107" i="43" s="1"/>
  <c r="AE216" i="79"/>
  <c r="AE1621" i="79" s="1"/>
  <c r="AK216" i="79"/>
  <c r="AK1621" i="79" s="1"/>
  <c r="AK1629" i="79" s="1"/>
  <c r="J105" i="43" s="1"/>
  <c r="J107" i="43" s="1"/>
  <c r="AA195" i="79"/>
  <c r="AH216" i="79"/>
  <c r="AH1621" i="79" s="1"/>
  <c r="AH1629" i="79" s="1"/>
  <c r="G105" i="43" s="1"/>
  <c r="G107" i="43" s="1"/>
  <c r="AI216" i="79"/>
  <c r="AI1621" i="79" s="1"/>
  <c r="AI1629" i="79" s="1"/>
  <c r="H105" i="43" s="1"/>
  <c r="H107" i="43" s="1"/>
  <c r="AJ216" i="79"/>
  <c r="AJ1621" i="79" s="1"/>
  <c r="AJ1629" i="79" s="1"/>
  <c r="I105" i="43" s="1"/>
  <c r="I107" i="43" s="1"/>
  <c r="AG216" i="79"/>
  <c r="AG1621" i="79" s="1"/>
  <c r="AG1629" i="79" s="1"/>
  <c r="F105" i="43" s="1"/>
  <c r="F107" i="43" s="1"/>
  <c r="W195" i="79"/>
  <c r="AH212" i="79"/>
  <c r="AH1172" i="79" s="1"/>
  <c r="AH1178" i="79" s="1"/>
  <c r="G82" i="43" s="1"/>
  <c r="AI212" i="79"/>
  <c r="AI1172" i="79" s="1"/>
  <c r="AI1178" i="79" s="1"/>
  <c r="H82" i="43" s="1"/>
  <c r="AG212" i="79"/>
  <c r="AG1172" i="79" s="1"/>
  <c r="AG1178" i="79" s="1"/>
  <c r="F82" i="43" s="1"/>
  <c r="AJ212" i="79"/>
  <c r="AJ1172" i="79" s="1"/>
  <c r="AJ1178" i="79" s="1"/>
  <c r="I82" i="43" s="1"/>
  <c r="I195" i="79"/>
  <c r="AF212" i="79"/>
  <c r="AF1172" i="79" s="1"/>
  <c r="AF1178" i="79" s="1"/>
  <c r="E82" i="43" s="1"/>
  <c r="AN212" i="79"/>
  <c r="AN1172" i="79" s="1"/>
  <c r="AN1178" i="79" s="1"/>
  <c r="M82" i="43" s="1"/>
  <c r="AL212" i="79"/>
  <c r="AL1172" i="79" s="1"/>
  <c r="AL1178" i="79" s="1"/>
  <c r="K82" i="43" s="1"/>
  <c r="AO212" i="79"/>
  <c r="AO1172" i="79" s="1"/>
  <c r="AO1178" i="79" s="1"/>
  <c r="N82" i="43" s="1"/>
  <c r="AM212" i="79"/>
  <c r="AM1172" i="79" s="1"/>
  <c r="AM1178" i="79" s="1"/>
  <c r="L82" i="43" s="1"/>
  <c r="Q174" i="47" s="1"/>
  <c r="AR212" i="79"/>
  <c r="AR1172" i="79" s="1"/>
  <c r="AR1178" i="79" s="1"/>
  <c r="Q82" i="43" s="1"/>
  <c r="AQ212" i="79"/>
  <c r="AQ1172" i="79" s="1"/>
  <c r="AQ1178" i="79" s="1"/>
  <c r="P82" i="43" s="1"/>
  <c r="AP212" i="79"/>
  <c r="AP1172" i="79" s="1"/>
  <c r="AP1178" i="79" s="1"/>
  <c r="O82" i="43" s="1"/>
  <c r="AE212" i="79"/>
  <c r="AE1172" i="79" s="1"/>
  <c r="AK212" i="79"/>
  <c r="AK1172" i="79" s="1"/>
  <c r="AK1178" i="79" s="1"/>
  <c r="J82" i="43" s="1"/>
  <c r="L195" i="79"/>
  <c r="AF215" i="79"/>
  <c r="AF1595" i="79" s="1"/>
  <c r="AF1603" i="79" s="1"/>
  <c r="E101" i="43" s="1"/>
  <c r="E103" i="43" s="1"/>
  <c r="E121" i="43" s="1"/>
  <c r="AM215" i="79"/>
  <c r="AM1595" i="79" s="1"/>
  <c r="AM1603" i="79" s="1"/>
  <c r="L101" i="43" s="1"/>
  <c r="L103" i="43" s="1"/>
  <c r="L121" i="43" s="1"/>
  <c r="AR215" i="79"/>
  <c r="AR1595" i="79" s="1"/>
  <c r="AR1603" i="79" s="1"/>
  <c r="Q101" i="43" s="1"/>
  <c r="Q103" i="43" s="1"/>
  <c r="Q121" i="43" s="1"/>
  <c r="AN215" i="79"/>
  <c r="AN1595" i="79" s="1"/>
  <c r="AN1603" i="79" s="1"/>
  <c r="M101" i="43" s="1"/>
  <c r="M103" i="43" s="1"/>
  <c r="M121" i="43" s="1"/>
  <c r="AQ215" i="79"/>
  <c r="AQ1595" i="79" s="1"/>
  <c r="AQ1603" i="79" s="1"/>
  <c r="P101" i="43" s="1"/>
  <c r="P103" i="43" s="1"/>
  <c r="AP215" i="79"/>
  <c r="AP1595" i="79" s="1"/>
  <c r="AP1603" i="79" s="1"/>
  <c r="O101" i="43" s="1"/>
  <c r="O103" i="43" s="1"/>
  <c r="AL215" i="79"/>
  <c r="AL1595" i="79" s="1"/>
  <c r="AL1603" i="79" s="1"/>
  <c r="K101" i="43" s="1"/>
  <c r="K103" i="43" s="1"/>
  <c r="K121" i="43" s="1"/>
  <c r="AO215" i="79"/>
  <c r="AO1595" i="79" s="1"/>
  <c r="AO1603" i="79" s="1"/>
  <c r="N101" i="43" s="1"/>
  <c r="N103" i="43" s="1"/>
  <c r="AE215" i="79"/>
  <c r="AE1595" i="79" s="1"/>
  <c r="AK215" i="79"/>
  <c r="AK1595" i="79" s="1"/>
  <c r="AK1603" i="79" s="1"/>
  <c r="J101" i="43" s="1"/>
  <c r="J103" i="43" s="1"/>
  <c r="J121" i="43" s="1"/>
  <c r="K195" i="79"/>
  <c r="AQ214" i="79"/>
  <c r="AQ1561" i="79" s="1"/>
  <c r="AQ1569" i="79" s="1"/>
  <c r="P88" i="43" s="1"/>
  <c r="AN214" i="79"/>
  <c r="AN1561" i="79" s="1"/>
  <c r="AN1569" i="79" s="1"/>
  <c r="M88" i="43" s="1"/>
  <c r="AP214" i="79"/>
  <c r="AP1561" i="79" s="1"/>
  <c r="AP1569" i="79" s="1"/>
  <c r="O88" i="43" s="1"/>
  <c r="AL214" i="79"/>
  <c r="AL1561" i="79" s="1"/>
  <c r="AL1569" i="79" s="1"/>
  <c r="K88" i="43" s="1"/>
  <c r="AO214" i="79"/>
  <c r="AO1561" i="79" s="1"/>
  <c r="AO1569" i="79" s="1"/>
  <c r="N88" i="43" s="1"/>
  <c r="AM214" i="79"/>
  <c r="AM1561" i="79" s="1"/>
  <c r="AM1569" i="79" s="1"/>
  <c r="L88" i="43" s="1"/>
  <c r="AR214" i="79"/>
  <c r="AR1561" i="79" s="1"/>
  <c r="AR1569" i="79" s="1"/>
  <c r="Q88" i="43" s="1"/>
  <c r="AE214" i="79"/>
  <c r="AE1561" i="79" s="1"/>
  <c r="AK214" i="79"/>
  <c r="AK1561" i="79" s="1"/>
  <c r="AK1569" i="79" s="1"/>
  <c r="J88" i="43" s="1"/>
  <c r="AF214" i="79"/>
  <c r="AF1561" i="79" s="1"/>
  <c r="AF1569" i="79" s="1"/>
  <c r="E88" i="43" s="1"/>
  <c r="Z195" i="79"/>
  <c r="AJ215" i="79"/>
  <c r="AJ1595" i="79" s="1"/>
  <c r="AJ1603" i="79" s="1"/>
  <c r="I101" i="43" s="1"/>
  <c r="I103" i="43" s="1"/>
  <c r="AG215" i="79"/>
  <c r="AG1595" i="79" s="1"/>
  <c r="AG1603" i="79" s="1"/>
  <c r="F101" i="43" s="1"/>
  <c r="F103" i="43" s="1"/>
  <c r="AH215" i="79"/>
  <c r="AH1595" i="79" s="1"/>
  <c r="AH1603" i="79" s="1"/>
  <c r="G101" i="43" s="1"/>
  <c r="G103" i="43" s="1"/>
  <c r="G121" i="43" s="1"/>
  <c r="AI215" i="79"/>
  <c r="AI1595" i="79" s="1"/>
  <c r="AI1603" i="79" s="1"/>
  <c r="H101" i="43" s="1"/>
  <c r="H103" i="43" s="1"/>
  <c r="H121" i="43" s="1"/>
  <c r="I121" i="43" l="1"/>
  <c r="V175" i="47"/>
  <c r="N121" i="43"/>
  <c r="P121" i="43"/>
  <c r="O121" i="43"/>
  <c r="F121" i="43"/>
  <c r="AE1569" i="79"/>
  <c r="D88" i="43" s="1"/>
  <c r="R88" i="43" s="1"/>
  <c r="AS1561" i="79"/>
  <c r="AS1569" i="79" s="1"/>
  <c r="AS1571" i="79" s="1"/>
  <c r="O188" i="47"/>
  <c r="R183" i="47"/>
  <c r="E32" i="43"/>
  <c r="K175" i="47"/>
  <c r="K152" i="47"/>
  <c r="K181" i="47"/>
  <c r="K172" i="47"/>
  <c r="K187" i="47"/>
  <c r="K170" i="47"/>
  <c r="K183" i="47"/>
  <c r="K174" i="47"/>
  <c r="K155" i="47"/>
  <c r="K185" i="47"/>
  <c r="K150" i="47"/>
  <c r="K171" i="47"/>
  <c r="K176" i="47"/>
  <c r="K159" i="47"/>
  <c r="K186" i="47"/>
  <c r="K180" i="47"/>
  <c r="K154" i="47"/>
  <c r="K161" i="47"/>
  <c r="K188" i="47"/>
  <c r="K167" i="47"/>
  <c r="K165" i="47"/>
  <c r="K190" i="47"/>
  <c r="K160" i="47"/>
  <c r="K173" i="47"/>
  <c r="K182" i="47"/>
  <c r="K153" i="47"/>
  <c r="K151" i="47"/>
  <c r="K157" i="47"/>
  <c r="K189" i="47"/>
  <c r="K168" i="47"/>
  <c r="K166" i="47"/>
  <c r="K191" i="47"/>
  <c r="K169" i="47"/>
  <c r="K184" i="47"/>
  <c r="K158" i="47"/>
  <c r="K156" i="47"/>
  <c r="U145" i="47"/>
  <c r="U142" i="47"/>
  <c r="U146" i="47"/>
  <c r="U137" i="47"/>
  <c r="U141" i="47"/>
  <c r="U143" i="47"/>
  <c r="U139" i="47"/>
  <c r="U136" i="47"/>
  <c r="U140" i="47"/>
  <c r="U144" i="47"/>
  <c r="U138" i="47"/>
  <c r="U135" i="47"/>
  <c r="U190" i="47"/>
  <c r="E42" i="43"/>
  <c r="U171" i="47"/>
  <c r="U189" i="47"/>
  <c r="U183" i="47"/>
  <c r="U176" i="47"/>
  <c r="U186" i="47"/>
  <c r="U191" i="47"/>
  <c r="U169" i="47"/>
  <c r="U187" i="47"/>
  <c r="U165" i="47"/>
  <c r="U184" i="47"/>
  <c r="U188" i="47"/>
  <c r="U170" i="47"/>
  <c r="U175" i="47"/>
  <c r="U172" i="47"/>
  <c r="U180" i="47"/>
  <c r="U166" i="47"/>
  <c r="U181" i="47"/>
  <c r="U167" i="47"/>
  <c r="U185" i="47"/>
  <c r="U174" i="47"/>
  <c r="U168" i="47"/>
  <c r="U160" i="47"/>
  <c r="U155" i="47"/>
  <c r="U150" i="47"/>
  <c r="U156" i="47"/>
  <c r="U153" i="47"/>
  <c r="U154" i="47"/>
  <c r="U173" i="47"/>
  <c r="U159" i="47"/>
  <c r="U152" i="47"/>
  <c r="U161" i="47"/>
  <c r="U157" i="47"/>
  <c r="U158" i="47"/>
  <c r="U151" i="47"/>
  <c r="R140" i="47"/>
  <c r="R142" i="47"/>
  <c r="R136" i="47"/>
  <c r="R141" i="47"/>
  <c r="R139" i="47"/>
  <c r="R146" i="47"/>
  <c r="R138" i="47"/>
  <c r="R144" i="47"/>
  <c r="R143" i="47"/>
  <c r="R137" i="47"/>
  <c r="R135" i="47"/>
  <c r="R145" i="47"/>
  <c r="R172" i="47"/>
  <c r="R173" i="47"/>
  <c r="R184" i="47"/>
  <c r="R181" i="47"/>
  <c r="R176" i="47"/>
  <c r="R188" i="47"/>
  <c r="R180" i="47"/>
  <c r="R171" i="47"/>
  <c r="R169" i="47"/>
  <c r="R165" i="47"/>
  <c r="R186" i="47"/>
  <c r="E39" i="43"/>
  <c r="R170" i="47"/>
  <c r="R166" i="47"/>
  <c r="R175" i="47"/>
  <c r="R185" i="47"/>
  <c r="R182" i="47"/>
  <c r="R167" i="47"/>
  <c r="R191" i="47"/>
  <c r="R189" i="47"/>
  <c r="R174" i="47"/>
  <c r="R190" i="47"/>
  <c r="R187" i="47"/>
  <c r="R161" i="47"/>
  <c r="R155" i="47"/>
  <c r="R150" i="47"/>
  <c r="R153" i="47"/>
  <c r="R154" i="47"/>
  <c r="R168" i="47"/>
  <c r="R151" i="47"/>
  <c r="R160" i="47"/>
  <c r="R152" i="47"/>
  <c r="R158" i="47"/>
  <c r="R157" i="47"/>
  <c r="R159" i="47"/>
  <c r="R156" i="47"/>
  <c r="AS1172" i="79"/>
  <c r="AS1178" i="79" s="1"/>
  <c r="AS1180" i="79" s="1"/>
  <c r="L133" i="43"/>
  <c r="L139" i="43" s="1"/>
  <c r="AE1178" i="79"/>
  <c r="D82" i="43" s="1"/>
  <c r="E34" i="43"/>
  <c r="M191" i="47"/>
  <c r="M168" i="47"/>
  <c r="M182" i="47"/>
  <c r="M186" i="47"/>
  <c r="M172" i="47"/>
  <c r="M153" i="47"/>
  <c r="M190" i="47"/>
  <c r="M154" i="47"/>
  <c r="M150" i="47"/>
  <c r="M185" i="47"/>
  <c r="M170" i="47"/>
  <c r="M169" i="47"/>
  <c r="M176" i="47"/>
  <c r="M183" i="47"/>
  <c r="M155" i="47"/>
  <c r="M161" i="47"/>
  <c r="M158" i="47"/>
  <c r="M157" i="47"/>
  <c r="M171" i="47"/>
  <c r="M175" i="47"/>
  <c r="M173" i="47"/>
  <c r="M166" i="47"/>
  <c r="M189" i="47"/>
  <c r="M184" i="47"/>
  <c r="M151" i="47"/>
  <c r="M152" i="47"/>
  <c r="M156" i="47"/>
  <c r="M174" i="47"/>
  <c r="M165" i="47"/>
  <c r="M181" i="47"/>
  <c r="M167" i="47"/>
  <c r="M180" i="47"/>
  <c r="M187" i="47"/>
  <c r="M160" i="47"/>
  <c r="M188" i="47"/>
  <c r="M159" i="47"/>
  <c r="O135" i="47"/>
  <c r="O146" i="47"/>
  <c r="O144" i="47"/>
  <c r="O141" i="47"/>
  <c r="O140" i="47"/>
  <c r="O143" i="47"/>
  <c r="O137" i="47"/>
  <c r="O145" i="47"/>
  <c r="O139" i="47"/>
  <c r="O138" i="47"/>
  <c r="O136" i="47"/>
  <c r="O142" i="47"/>
  <c r="O189" i="47"/>
  <c r="O175" i="47"/>
  <c r="O170" i="47"/>
  <c r="O180" i="47"/>
  <c r="O166" i="47"/>
  <c r="O171" i="47"/>
  <c r="O172" i="47"/>
  <c r="O185" i="47"/>
  <c r="O173" i="47"/>
  <c r="O190" i="47"/>
  <c r="O165" i="47"/>
  <c r="O184" i="47"/>
  <c r="O168" i="47"/>
  <c r="O169" i="47"/>
  <c r="O183" i="47"/>
  <c r="O187" i="47"/>
  <c r="E36" i="43"/>
  <c r="O167" i="47"/>
  <c r="O182" i="47"/>
  <c r="O186" i="47"/>
  <c r="O191" i="47"/>
  <c r="O181" i="47"/>
  <c r="O174" i="47"/>
  <c r="O176" i="47"/>
  <c r="O160" i="47"/>
  <c r="O155" i="47"/>
  <c r="O153" i="47"/>
  <c r="O156" i="47"/>
  <c r="O151" i="47"/>
  <c r="O158" i="47"/>
  <c r="O161" i="47"/>
  <c r="O157" i="47"/>
  <c r="O152" i="47"/>
  <c r="O154" i="47"/>
  <c r="O150" i="47"/>
  <c r="O159" i="47"/>
  <c r="Q140" i="47"/>
  <c r="Q137" i="47"/>
  <c r="Q139" i="47"/>
  <c r="Q135" i="47"/>
  <c r="Q146" i="47"/>
  <c r="Q145" i="47"/>
  <c r="Q144" i="47"/>
  <c r="Q138" i="47"/>
  <c r="Q142" i="47"/>
  <c r="Q141" i="47"/>
  <c r="Q136" i="47"/>
  <c r="Q143" i="47"/>
  <c r="Q165" i="47"/>
  <c r="Q168" i="47"/>
  <c r="Q189" i="47"/>
  <c r="Q191" i="47"/>
  <c r="Q184" i="47"/>
  <c r="Q166" i="47"/>
  <c r="Q183" i="47"/>
  <c r="Q169" i="47"/>
  <c r="Q186" i="47"/>
  <c r="Q181" i="47"/>
  <c r="Q167" i="47"/>
  <c r="Q180" i="47"/>
  <c r="Q175" i="47"/>
  <c r="Q176" i="47"/>
  <c r="Q173" i="47"/>
  <c r="Q170" i="47"/>
  <c r="Q188" i="47"/>
  <c r="Q185" i="47"/>
  <c r="Q182" i="47"/>
  <c r="Q172" i="47"/>
  <c r="Q171" i="47"/>
  <c r="E38" i="43"/>
  <c r="Q190" i="47"/>
  <c r="Q161" i="47"/>
  <c r="Q155" i="47"/>
  <c r="Q150" i="47"/>
  <c r="Q160" i="47"/>
  <c r="Q158" i="47"/>
  <c r="Q156" i="47"/>
  <c r="Q153" i="47"/>
  <c r="Q152" i="47"/>
  <c r="Q154" i="47"/>
  <c r="Q151" i="47"/>
  <c r="Q187" i="47"/>
  <c r="Q159" i="47"/>
  <c r="Q157" i="47"/>
  <c r="T146" i="47"/>
  <c r="T140" i="47"/>
  <c r="T136" i="47"/>
  <c r="T139" i="47"/>
  <c r="T142" i="47"/>
  <c r="T143" i="47"/>
  <c r="T144" i="47"/>
  <c r="T138" i="47"/>
  <c r="T135" i="47"/>
  <c r="T137" i="47"/>
  <c r="T145" i="47"/>
  <c r="T141" i="47"/>
  <c r="T184" i="47"/>
  <c r="T190" i="47"/>
  <c r="T183" i="47"/>
  <c r="T185" i="47"/>
  <c r="T182" i="47"/>
  <c r="E41" i="43"/>
  <c r="T191" i="47"/>
  <c r="T165" i="47"/>
  <c r="T176" i="47"/>
  <c r="T167" i="47"/>
  <c r="T186" i="47"/>
  <c r="T174" i="47"/>
  <c r="T187" i="47"/>
  <c r="T169" i="47"/>
  <c r="T172" i="47"/>
  <c r="T180" i="47"/>
  <c r="T171" i="47"/>
  <c r="T181" i="47"/>
  <c r="T166" i="47"/>
  <c r="T152" i="47"/>
  <c r="T175" i="47"/>
  <c r="T189" i="47"/>
  <c r="T170" i="47"/>
  <c r="T168" i="47"/>
  <c r="T173" i="47"/>
  <c r="T150" i="47"/>
  <c r="T151" i="47"/>
  <c r="T156" i="47"/>
  <c r="T154" i="47"/>
  <c r="T153" i="47"/>
  <c r="T155" i="47"/>
  <c r="T160" i="47"/>
  <c r="T161" i="47"/>
  <c r="T157" i="47"/>
  <c r="T158" i="47"/>
  <c r="T159" i="47"/>
  <c r="AS1595" i="79"/>
  <c r="AS1603" i="79" s="1"/>
  <c r="AS1605" i="79" s="1"/>
  <c r="AE1603" i="79"/>
  <c r="D101" i="43" s="1"/>
  <c r="T188" i="47"/>
  <c r="L188" i="47"/>
  <c r="L175" i="47"/>
  <c r="L190" i="47"/>
  <c r="L180" i="47"/>
  <c r="L191" i="47"/>
  <c r="L170" i="47"/>
  <c r="L156" i="47"/>
  <c r="L158" i="47"/>
  <c r="L159" i="47"/>
  <c r="L153" i="47"/>
  <c r="L186" i="47"/>
  <c r="L182" i="47"/>
  <c r="L167" i="47"/>
  <c r="E33" i="43"/>
  <c r="L173" i="47"/>
  <c r="L181" i="47"/>
  <c r="L183" i="47"/>
  <c r="L187" i="47"/>
  <c r="L152" i="47"/>
  <c r="L189" i="47"/>
  <c r="L166" i="47"/>
  <c r="L176" i="47"/>
  <c r="L169" i="47"/>
  <c r="L171" i="47"/>
  <c r="L185" i="47"/>
  <c r="L157" i="47"/>
  <c r="L155" i="47"/>
  <c r="L160" i="47"/>
  <c r="L174" i="47"/>
  <c r="L165" i="47"/>
  <c r="L172" i="47"/>
  <c r="L168" i="47"/>
  <c r="L184" i="47"/>
  <c r="L150" i="47"/>
  <c r="L151" i="47"/>
  <c r="L161" i="47"/>
  <c r="L154" i="47"/>
  <c r="AS1621" i="79"/>
  <c r="AE1629" i="79"/>
  <c r="AS977" i="79"/>
  <c r="AS982" i="79" s="1"/>
  <c r="AS984" i="79" s="1"/>
  <c r="AE982" i="79"/>
  <c r="D79" i="43" s="1"/>
  <c r="K133" i="43"/>
  <c r="S143" i="47"/>
  <c r="S175" i="47"/>
  <c r="S183" i="47"/>
  <c r="S172" i="47"/>
  <c r="S174" i="47"/>
  <c r="S187" i="47"/>
  <c r="S171" i="47"/>
  <c r="S166" i="47"/>
  <c r="S152" i="47"/>
  <c r="S146" i="47"/>
  <c r="S137" i="47"/>
  <c r="S156" i="47"/>
  <c r="S158" i="47"/>
  <c r="S155" i="47"/>
  <c r="S180" i="47"/>
  <c r="S181" i="47"/>
  <c r="S173" i="47"/>
  <c r="S190" i="47"/>
  <c r="S191" i="47"/>
  <c r="S169" i="47"/>
  <c r="E40" i="43"/>
  <c r="S140" i="47"/>
  <c r="S153" i="47"/>
  <c r="S145" i="47"/>
  <c r="S154" i="47"/>
  <c r="S159" i="47"/>
  <c r="S160" i="47"/>
  <c r="S189" i="47"/>
  <c r="S188" i="47"/>
  <c r="S182" i="47"/>
  <c r="S168" i="47"/>
  <c r="S170" i="47"/>
  <c r="S136" i="47"/>
  <c r="S142" i="47"/>
  <c r="S138" i="47"/>
  <c r="S150" i="47"/>
  <c r="S161" i="47"/>
  <c r="S151" i="47"/>
  <c r="S184" i="47"/>
  <c r="S186" i="47"/>
  <c r="S185" i="47"/>
  <c r="S165" i="47"/>
  <c r="S167" i="47"/>
  <c r="S176" i="47"/>
  <c r="S141" i="47"/>
  <c r="S157" i="47"/>
  <c r="S135" i="47"/>
  <c r="S139" i="47"/>
  <c r="S144" i="47"/>
  <c r="J139" i="47"/>
  <c r="J144" i="47"/>
  <c r="J145" i="47"/>
  <c r="J138" i="47"/>
  <c r="J142" i="47"/>
  <c r="J135" i="47"/>
  <c r="J146" i="47"/>
  <c r="J143" i="47"/>
  <c r="J140" i="47"/>
  <c r="J141" i="47"/>
  <c r="J136" i="47"/>
  <c r="J137" i="47"/>
  <c r="J169" i="47"/>
  <c r="J170" i="47"/>
  <c r="J167" i="47"/>
  <c r="J181" i="47"/>
  <c r="J174" i="47"/>
  <c r="J183" i="47"/>
  <c r="J176" i="47"/>
  <c r="J185" i="47"/>
  <c r="J189" i="47"/>
  <c r="J172" i="47"/>
  <c r="J188" i="47"/>
  <c r="J186" i="47"/>
  <c r="J173" i="47"/>
  <c r="E31" i="43"/>
  <c r="J180" i="47"/>
  <c r="J165" i="47"/>
  <c r="J191" i="47"/>
  <c r="J168" i="47"/>
  <c r="J187" i="47"/>
  <c r="J171" i="47"/>
  <c r="J190" i="47"/>
  <c r="J184" i="47"/>
  <c r="J175" i="47"/>
  <c r="J182" i="47"/>
  <c r="J166" i="47"/>
  <c r="J153" i="47"/>
  <c r="J159" i="47"/>
  <c r="J161" i="47"/>
  <c r="J157" i="47"/>
  <c r="J156" i="47"/>
  <c r="J150" i="47"/>
  <c r="J155" i="47"/>
  <c r="J158" i="47"/>
  <c r="J154" i="47"/>
  <c r="J151" i="47"/>
  <c r="J152" i="47"/>
  <c r="J160" i="47"/>
  <c r="U182" i="47"/>
  <c r="P187" i="47"/>
  <c r="N191" i="47"/>
  <c r="N180" i="47"/>
  <c r="N169" i="47"/>
  <c r="N170" i="47"/>
  <c r="N190" i="47"/>
  <c r="N165" i="47"/>
  <c r="N157" i="47"/>
  <c r="N160" i="47"/>
  <c r="N152" i="47"/>
  <c r="N155" i="47"/>
  <c r="N182" i="47"/>
  <c r="E35" i="43"/>
  <c r="N153" i="47"/>
  <c r="N189" i="47"/>
  <c r="N183" i="47"/>
  <c r="N166" i="47"/>
  <c r="N184" i="47"/>
  <c r="N167" i="47"/>
  <c r="N188" i="47"/>
  <c r="N176" i="47"/>
  <c r="N168" i="47"/>
  <c r="N159" i="47"/>
  <c r="N171" i="47"/>
  <c r="N173" i="47"/>
  <c r="N154" i="47"/>
  <c r="N161" i="47"/>
  <c r="N181" i="47"/>
  <c r="N186" i="47"/>
  <c r="N185" i="47"/>
  <c r="N187" i="47"/>
  <c r="N172" i="47"/>
  <c r="N156" i="47"/>
  <c r="N158" i="47"/>
  <c r="N150" i="47"/>
  <c r="N174" i="47"/>
  <c r="N175" i="47"/>
  <c r="N151" i="47"/>
  <c r="AS1367" i="79"/>
  <c r="AS1374" i="79" s="1"/>
  <c r="AS1376" i="79" s="1"/>
  <c r="AE1374" i="79"/>
  <c r="D85" i="43" s="1"/>
  <c r="R85" i="43" s="1"/>
  <c r="V135" i="47"/>
  <c r="V143" i="47"/>
  <c r="V137" i="47"/>
  <c r="V139" i="47"/>
  <c r="V141" i="47"/>
  <c r="V145" i="47"/>
  <c r="V136" i="47"/>
  <c r="V144" i="47"/>
  <c r="V138" i="47"/>
  <c r="V146" i="47"/>
  <c r="V142" i="47"/>
  <c r="V140" i="47"/>
  <c r="V172" i="47"/>
  <c r="V186" i="47"/>
  <c r="V173" i="47"/>
  <c r="V185" i="47"/>
  <c r="V191" i="47"/>
  <c r="V184" i="47"/>
  <c r="V170" i="47"/>
  <c r="V171" i="47"/>
  <c r="V182" i="47"/>
  <c r="V174" i="47"/>
  <c r="V183" i="47"/>
  <c r="V187" i="47"/>
  <c r="V190" i="47"/>
  <c r="V188" i="47"/>
  <c r="V189" i="47"/>
  <c r="E43" i="43"/>
  <c r="V167" i="47"/>
  <c r="V165" i="47"/>
  <c r="V169" i="47"/>
  <c r="V159" i="47"/>
  <c r="V176" i="47"/>
  <c r="V166" i="47"/>
  <c r="V168" i="47"/>
  <c r="V181" i="47"/>
  <c r="V180" i="47"/>
  <c r="V150" i="47"/>
  <c r="V155" i="47"/>
  <c r="V154" i="47"/>
  <c r="V158" i="47"/>
  <c r="V152" i="47"/>
  <c r="V151" i="47"/>
  <c r="V157" i="47"/>
  <c r="V161" i="47"/>
  <c r="V160" i="47"/>
  <c r="V156" i="47"/>
  <c r="V153" i="47"/>
  <c r="P137" i="47"/>
  <c r="P142" i="47"/>
  <c r="P143" i="47"/>
  <c r="P140" i="47"/>
  <c r="P145" i="47"/>
  <c r="P146" i="47"/>
  <c r="P144" i="47"/>
  <c r="P136" i="47"/>
  <c r="P141" i="47"/>
  <c r="P135" i="47"/>
  <c r="P139" i="47"/>
  <c r="P138" i="47"/>
  <c r="P170" i="47"/>
  <c r="P186" i="47"/>
  <c r="P184" i="47"/>
  <c r="P172" i="47"/>
  <c r="P191" i="47"/>
  <c r="P185" i="47"/>
  <c r="P180" i="47"/>
  <c r="P182" i="47"/>
  <c r="P165" i="47"/>
  <c r="P190" i="47"/>
  <c r="P169" i="47"/>
  <c r="P183" i="47"/>
  <c r="P166" i="47"/>
  <c r="P188" i="47"/>
  <c r="P171" i="47"/>
  <c r="P189" i="47"/>
  <c r="P167" i="47"/>
  <c r="P181" i="47"/>
  <c r="P168" i="47"/>
  <c r="P174" i="47"/>
  <c r="P173" i="47"/>
  <c r="P175" i="47"/>
  <c r="E37" i="43"/>
  <c r="P159" i="47"/>
  <c r="P155" i="47"/>
  <c r="P156" i="47"/>
  <c r="P176" i="47"/>
  <c r="P153" i="47"/>
  <c r="P152" i="47"/>
  <c r="P158" i="47"/>
  <c r="P161" i="47"/>
  <c r="P150" i="47"/>
  <c r="P160" i="47"/>
  <c r="P154" i="47"/>
  <c r="P151" i="47"/>
  <c r="P157" i="47"/>
  <c r="U147" i="47" l="1"/>
  <c r="U149" i="47" s="1"/>
  <c r="U162" i="47" s="1"/>
  <c r="U164" i="47" s="1"/>
  <c r="U177" i="47" s="1"/>
  <c r="U179" i="47" s="1"/>
  <c r="U192" i="47" s="1"/>
  <c r="P91" i="43" s="1"/>
  <c r="Q147" i="47"/>
  <c r="Q149" i="47" s="1"/>
  <c r="Q162" i="47" s="1"/>
  <c r="Q164" i="47" s="1"/>
  <c r="Q177" i="47" s="1"/>
  <c r="Q179" i="47" s="1"/>
  <c r="Q192" i="47" s="1"/>
  <c r="L91" i="43" s="1"/>
  <c r="O147" i="47"/>
  <c r="O149" i="47" s="1"/>
  <c r="O162" i="47" s="1"/>
  <c r="O164" i="47" s="1"/>
  <c r="O177" i="47" s="1"/>
  <c r="O179" i="47" s="1"/>
  <c r="O192" i="47" s="1"/>
  <c r="J91" i="43" s="1"/>
  <c r="D105" i="43"/>
  <c r="AS1629" i="79"/>
  <c r="AS1631" i="79" s="1"/>
  <c r="M162" i="47"/>
  <c r="M164" i="47" s="1"/>
  <c r="M177" i="47" s="1"/>
  <c r="M179" i="47" s="1"/>
  <c r="M192" i="47" s="1"/>
  <c r="H91" i="43" s="1"/>
  <c r="P147" i="47"/>
  <c r="P149" i="47" s="1"/>
  <c r="P162" i="47" s="1"/>
  <c r="P164" i="47" s="1"/>
  <c r="P177" i="47" s="1"/>
  <c r="P179" i="47" s="1"/>
  <c r="P192" i="47" s="1"/>
  <c r="K91" i="43" s="1"/>
  <c r="N162" i="47"/>
  <c r="N164" i="47" s="1"/>
  <c r="N177" i="47" s="1"/>
  <c r="N179" i="47" s="1"/>
  <c r="N192" i="47" s="1"/>
  <c r="I91" i="43" s="1"/>
  <c r="J147" i="47"/>
  <c r="J149" i="47" s="1"/>
  <c r="J162" i="47" s="1"/>
  <c r="J164" i="47" s="1"/>
  <c r="J177" i="47" s="1"/>
  <c r="J179" i="47" s="1"/>
  <c r="J192" i="47" s="1"/>
  <c r="E91" i="43" s="1"/>
  <c r="M133" i="43"/>
  <c r="M139" i="43" s="1"/>
  <c r="K139" i="43"/>
  <c r="L162" i="47"/>
  <c r="L164" i="47" s="1"/>
  <c r="L177" i="47" s="1"/>
  <c r="L179" i="47" s="1"/>
  <c r="L192" i="47" s="1"/>
  <c r="G91" i="43" s="1"/>
  <c r="D103" i="43"/>
  <c r="R101" i="43"/>
  <c r="R103" i="43" s="1"/>
  <c r="V147" i="47"/>
  <c r="V149" i="47" s="1"/>
  <c r="V162" i="47" s="1"/>
  <c r="V164" i="47" s="1"/>
  <c r="V177" i="47" s="1"/>
  <c r="V179" i="47" s="1"/>
  <c r="V192" i="47" s="1"/>
  <c r="Q91" i="43" s="1"/>
  <c r="S147" i="47"/>
  <c r="S149" i="47" s="1"/>
  <c r="S162" i="47" s="1"/>
  <c r="S164" i="47" s="1"/>
  <c r="S177" i="47" s="1"/>
  <c r="S179" i="47" s="1"/>
  <c r="S192" i="47" s="1"/>
  <c r="N91" i="43" s="1"/>
  <c r="I137" i="47"/>
  <c r="W137" i="47" s="1"/>
  <c r="I139" i="47"/>
  <c r="W139" i="47" s="1"/>
  <c r="I145" i="47"/>
  <c r="W145" i="47" s="1"/>
  <c r="I144" i="47"/>
  <c r="W144" i="47" s="1"/>
  <c r="I136" i="47"/>
  <c r="W136" i="47" s="1"/>
  <c r="I142" i="47"/>
  <c r="W142" i="47" s="1"/>
  <c r="I140" i="47"/>
  <c r="W140" i="47" s="1"/>
  <c r="I146" i="47"/>
  <c r="W146" i="47" s="1"/>
  <c r="I143" i="47"/>
  <c r="W143" i="47" s="1"/>
  <c r="I138" i="47"/>
  <c r="W138" i="47" s="1"/>
  <c r="I141" i="47"/>
  <c r="W141" i="47" s="1"/>
  <c r="I135" i="47"/>
  <c r="R79" i="43"/>
  <c r="I184" i="47"/>
  <c r="W184" i="47" s="1"/>
  <c r="I168" i="47"/>
  <c r="W168" i="47" s="1"/>
  <c r="I187" i="47"/>
  <c r="W187" i="47" s="1"/>
  <c r="I189" i="47"/>
  <c r="W189" i="47" s="1"/>
  <c r="I188" i="47"/>
  <c r="W188" i="47" s="1"/>
  <c r="I173" i="47"/>
  <c r="W173" i="47" s="1"/>
  <c r="I190" i="47"/>
  <c r="W190" i="47" s="1"/>
  <c r="I185" i="47"/>
  <c r="W185" i="47" s="1"/>
  <c r="I180" i="47"/>
  <c r="W180" i="47" s="1"/>
  <c r="I181" i="47"/>
  <c r="W181" i="47" s="1"/>
  <c r="I166" i="47"/>
  <c r="W166" i="47" s="1"/>
  <c r="I186" i="47"/>
  <c r="W186" i="47" s="1"/>
  <c r="E30" i="43"/>
  <c r="I174" i="47"/>
  <c r="W174" i="47" s="1"/>
  <c r="I167" i="47"/>
  <c r="W167" i="47" s="1"/>
  <c r="I159" i="47"/>
  <c r="W159" i="47" s="1"/>
  <c r="I172" i="47"/>
  <c r="W172" i="47" s="1"/>
  <c r="I170" i="47"/>
  <c r="W170" i="47" s="1"/>
  <c r="I169" i="47"/>
  <c r="W169" i="47" s="1"/>
  <c r="I182" i="47"/>
  <c r="W182" i="47" s="1"/>
  <c r="I165" i="47"/>
  <c r="W165" i="47" s="1"/>
  <c r="I176" i="47"/>
  <c r="W176" i="47" s="1"/>
  <c r="I191" i="47"/>
  <c r="W191" i="47" s="1"/>
  <c r="I155" i="47"/>
  <c r="W155" i="47" s="1"/>
  <c r="I153" i="47"/>
  <c r="W153" i="47" s="1"/>
  <c r="I150" i="47"/>
  <c r="W150" i="47" s="1"/>
  <c r="I171" i="47"/>
  <c r="W171" i="47" s="1"/>
  <c r="I161" i="47"/>
  <c r="W161" i="47" s="1"/>
  <c r="I156" i="47"/>
  <c r="W156" i="47" s="1"/>
  <c r="I160" i="47"/>
  <c r="W160" i="47" s="1"/>
  <c r="I183" i="47"/>
  <c r="W183" i="47" s="1"/>
  <c r="I158" i="47"/>
  <c r="W158" i="47" s="1"/>
  <c r="I152" i="47"/>
  <c r="W152" i="47" s="1"/>
  <c r="I154" i="47"/>
  <c r="W154" i="47" s="1"/>
  <c r="I157" i="47"/>
  <c r="W157" i="47" s="1"/>
  <c r="I151" i="47"/>
  <c r="W151" i="47" s="1"/>
  <c r="T147" i="47"/>
  <c r="T149" i="47" s="1"/>
  <c r="T162" i="47" s="1"/>
  <c r="T164" i="47" s="1"/>
  <c r="T177" i="47" s="1"/>
  <c r="T179" i="47" s="1"/>
  <c r="T192" i="47" s="1"/>
  <c r="O91" i="43" s="1"/>
  <c r="I175" i="47"/>
  <c r="W175" i="47" s="1"/>
  <c r="R82" i="43"/>
  <c r="R147" i="47"/>
  <c r="R149" i="47" s="1"/>
  <c r="R162" i="47" s="1"/>
  <c r="R164" i="47" s="1"/>
  <c r="R177" i="47" s="1"/>
  <c r="R179" i="47" s="1"/>
  <c r="R192" i="47" s="1"/>
  <c r="M91" i="43" s="1"/>
  <c r="K162" i="47"/>
  <c r="K164" i="47" s="1"/>
  <c r="K177" i="47" s="1"/>
  <c r="K179" i="47" s="1"/>
  <c r="K192" i="47" s="1"/>
  <c r="F91" i="43" s="1"/>
  <c r="Q92" i="43" l="1"/>
  <c r="F43" i="43"/>
  <c r="G43" i="43" s="1"/>
  <c r="F33" i="43"/>
  <c r="G33" i="43" s="1"/>
  <c r="G92" i="43"/>
  <c r="F35" i="43"/>
  <c r="G35" i="43" s="1"/>
  <c r="I92" i="43"/>
  <c r="D107" i="43"/>
  <c r="D121" i="43" s="1"/>
  <c r="R105" i="43"/>
  <c r="R107" i="43" s="1"/>
  <c r="R121" i="43" s="1"/>
  <c r="H23" i="43" s="1"/>
  <c r="F32" i="43"/>
  <c r="F92" i="43"/>
  <c r="O92" i="43"/>
  <c r="F41" i="43"/>
  <c r="G41" i="43" s="1"/>
  <c r="E44" i="43"/>
  <c r="P92" i="43"/>
  <c r="F42" i="43"/>
  <c r="G42" i="43" s="1"/>
  <c r="K92" i="43"/>
  <c r="F37" i="43"/>
  <c r="G37" i="43" s="1"/>
  <c r="M92" i="43"/>
  <c r="F39" i="43"/>
  <c r="G39" i="43" s="1"/>
  <c r="H19" i="43"/>
  <c r="F34" i="43"/>
  <c r="G34" i="43" s="1"/>
  <c r="H92" i="43"/>
  <c r="F36" i="43"/>
  <c r="G36" i="43" s="1"/>
  <c r="J92" i="43"/>
  <c r="W135" i="47"/>
  <c r="W147" i="47" s="1"/>
  <c r="I147" i="47"/>
  <c r="I149" i="47" s="1"/>
  <c r="I162" i="47" s="1"/>
  <c r="I164" i="47" s="1"/>
  <c r="I177" i="47" s="1"/>
  <c r="I179" i="47" s="1"/>
  <c r="I192" i="47" s="1"/>
  <c r="D91" i="43" s="1"/>
  <c r="F40" i="43"/>
  <c r="G40" i="43" s="1"/>
  <c r="N92" i="43"/>
  <c r="F31" i="43"/>
  <c r="G31" i="43" s="1"/>
  <c r="E92" i="43"/>
  <c r="L92" i="43"/>
  <c r="F38" i="43"/>
  <c r="G38" i="43" s="1"/>
  <c r="W149" i="47" l="1"/>
  <c r="W162" i="47" s="1"/>
  <c r="K141" i="43"/>
  <c r="D92" i="43"/>
  <c r="F30" i="43"/>
  <c r="G30" i="43" s="1"/>
  <c r="R91" i="43"/>
  <c r="G32" i="43"/>
  <c r="G44" i="43" l="1"/>
  <c r="F44" i="43"/>
  <c r="K142" i="43"/>
  <c r="H21" i="43"/>
  <c r="H22" i="43" s="1"/>
  <c r="R92" i="43"/>
  <c r="W164" i="47"/>
  <c r="W177" i="47" s="1"/>
  <c r="W179" i="47" s="1"/>
  <c r="W192" i="47" s="1"/>
  <c r="L141" i="43"/>
  <c r="L142" i="43" s="1"/>
  <c r="M141" i="43" l="1"/>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<sst xmlns="http://schemas.openxmlformats.org/spreadsheetml/2006/main" count="12605" uniqueCount="1167">
  <si>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</si>
  <si>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</si>
  <si>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</si>
  <si>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</si>
  <si>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</si>
  <si>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</si>
  <si>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</si>
  <si>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</si>
  <si>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</si>
  <si>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</si>
  <si>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</si>
  <si>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</si>
  <si>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</si>
  <si>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</si>
  <si>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</si>
  <si>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</si>
  <si>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</si>
  <si>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</si>
  <si>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</si>
  <si>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</si>
  <si>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</si>
  <si>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</si>
  <si>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</si>
  <si>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</si>
  <si>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</si>
  <si>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</si>
  <si>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</si>
  <si>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</si>
  <si>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</si>
  <si>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</si>
  <si>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</si>
  <si>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</si>
  <si>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</si>
  <si>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</si>
  <si>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</si>
  <si>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</si>
  <si>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</si>
  <si>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</si>
  <si>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</si>
  <si>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</si>
  <si>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</si>
  <si>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</si>
  <si>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</si>
  <si>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</si>
  <si>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</si>
  <si>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</si>
  <si>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</si>
  <si>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</si>
  <si>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</si>
  <si>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</si>
  <si>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</si>
  <si>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</si>
  <si>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</si>
  <si>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</si>
  <si>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</si>
  <si>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</si>
  <si>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</si>
  <si>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</si>
  <si>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</si>
  <si>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</si>
  <si>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</si>
  <si>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</si>
  <si>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</si>
  <si>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</si>
  <si>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</si>
  <si>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</si>
  <si>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</si>
  <si>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</si>
  <si>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</si>
  <si>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</si>
  <si>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</si>
  <si>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</si>
  <si>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</si>
  <si>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</si>
  <si>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</si>
  <si>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</si>
  <si>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</si>
  <si>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</si>
  <si>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</si>
  <si>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</si>
  <si>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</si>
  <si>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</si>
  <si>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</si>
  <si>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</si>
  <si>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</si>
  <si>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</si>
  <si>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</si>
  <si>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</si>
  <si>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</si>
  <si>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</si>
  <si>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</si>
  <si>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</si>
  <si>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</si>
  <si>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</si>
  <si>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</si>
  <si>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</si>
  <si>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</si>
  <si>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</si>
  <si>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</si>
  <si>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</si>
  <si>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</si>
  <si>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</si>
  <si>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</si>
  <si>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</si>
  <si>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</si>
  <si>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</si>
  <si>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</si>
  <si>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</si>
  <si>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</si>
  <si>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</si>
  <si>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</si>
  <si>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</si>
  <si>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</si>
  <si>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</si>
  <si>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</si>
  <si>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</si>
  <si>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</si>
  <si>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</si>
  <si>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</si>
  <si>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</si>
  <si>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</si>
  <si>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</si>
  <si>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</si>
  <si>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</si>
  <si>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</si>
  <si>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</si>
  <si>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</si>
  <si>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</si>
  <si>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</si>
  <si>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</si>
  <si>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</si>
  <si>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</si>
  <si>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</si>
  <si>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</si>
  <si>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</si>
  <si>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</si>
  <si>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</si>
  <si>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</si>
  <si>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</si>
  <si>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</si>
  <si>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</si>
  <si>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</si>
  <si>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</si>
  <si>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</si>
  <si>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</si>
  <si>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</si>
  <si>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</si>
  <si>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</si>
  <si>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</si>
  <si>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</si>
  <si>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</si>
  <si>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</si>
  <si>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</si>
  <si>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</si>
  <si>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</si>
  <si>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</si>
  <si>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</si>
  <si>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</si>
  <si>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</si>
  <si>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</si>
  <si>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</si>
  <si>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</si>
  <si>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</si>
  <si>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</si>
  <si>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</si>
  <si>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</si>
  <si>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</si>
  <si>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</si>
  <si>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</si>
  <si>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</si>
  <si>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</si>
  <si>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</si>
  <si>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</si>
  <si>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</si>
  <si>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</si>
  <si>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</si>
  <si>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</si>
  <si>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</si>
  <si>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</si>
  <si>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</si>
  <si>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</si>
  <si>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</si>
  <si>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</si>
  <si>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</si>
  <si>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</si>
  <si>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</si>
  <si>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</si>
  <si>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</si>
  <si>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</si>
  <si>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</si>
  <si>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</si>
  <si>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</si>
  <si>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</si>
  <si>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</si>
  <si>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</si>
  <si>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</si>
  <si>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</si>
  <si>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</si>
  <si>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</si>
  <si>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</si>
  <si>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</si>
  <si>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</si>
  <si>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</si>
  <si>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</si>
  <si>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</si>
  <si>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</si>
  <si>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</si>
  <si>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</si>
  <si>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</si>
  <si>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</si>
  <si>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</si>
  <si>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</si>
  <si>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</si>
  <si>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</si>
  <si>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</si>
  <si>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</si>
  <si>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</si>
  <si>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</si>
  <si>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</si>
  <si>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</si>
  <si>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</si>
  <si>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</si>
  <si>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</si>
  <si>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</si>
  <si>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</si>
  <si>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</si>
  <si>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</si>
  <si>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</si>
  <si>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</si>
  <si>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</si>
  <si>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</si>
  <si>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</si>
  <si>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</si>
  <si>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</si>
  <si>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</si>
  <si>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</si>
  <si>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</si>
  <si>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</si>
  <si>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</si>
  <si>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</si>
  <si>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</si>
  <si>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</si>
  <si>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</si>
  <si>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</si>
  <si>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</si>
  <si>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</si>
  <si>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</si>
  <si>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</si>
  <si>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</si>
  <si>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</si>
  <si>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</si>
  <si>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</si>
  <si>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</si>
  <si>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</si>
  <si>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</si>
  <si>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</si>
  <si>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</si>
  <si>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</si>
  <si>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</si>
  <si>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</si>
  <si>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</si>
  <si>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</si>
  <si>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</si>
  <si>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</si>
  <si>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</si>
  <si>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</si>
  <si>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</si>
  <si>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</si>
  <si>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</si>
  <si>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</si>
  <si>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</si>
  <si>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</si>
  <si>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</si>
  <si>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</si>
  <si>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</si>
  <si>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</si>
  <si>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</si>
  <si>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</si>
  <si>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</si>
  <si>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</si>
  <si>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</si>
  <si>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</si>
  <si>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</si>
  <si>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</si>
  <si>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</si>
  <si>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</si>
  <si>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</si>
  <si>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</si>
  <si>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</si>
  <si>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</si>
  <si>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</si>
  <si>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</si>
  <si>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</si>
  <si>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</si>
  <si>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</si>
  <si>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</si>
  <si>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</si>
  <si>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</si>
  <si>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</si>
  <si>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</si>
  <si>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</si>
  <si>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</si>
  <si>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</si>
  <si>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</si>
  <si>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</si>
  <si>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</si>
  <si>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</si>
  <si>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</si>
  <si>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</si>
  <si>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</si>
  <si>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</si>
  <si>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</si>
  <si>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</si>
  <si>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</si>
  <si>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</si>
  <si>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</si>
  <si>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</si>
  <si>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</si>
  <si>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</si>
  <si>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</si>
  <si>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</si>
  <si>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</si>
  <si>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</si>
  <si>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</si>
  <si>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</si>
  <si>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</si>
  <si>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</si>
  <si>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</si>
  <si>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</si>
  <si>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</si>
  <si>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</si>
  <si>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</si>
  <si>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</si>
  <si>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</si>
  <si>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</si>
  <si>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</si>
  <si>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</si>
  <si>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</si>
  <si>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</si>
  <si>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</si>
  <si>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</si>
  <si>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</si>
  <si>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</si>
  <si>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</si>
  <si>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</si>
  <si>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</si>
  <si>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</si>
  <si>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</si>
  <si>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</si>
  <si>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</si>
  <si>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</si>
  <si>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</si>
  <si>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</si>
  <si>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</si>
  <si>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</si>
  <si>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</si>
  <si>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</si>
  <si>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</si>
  <si>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</si>
  <si>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</si>
  <si>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</si>
  <si>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</si>
  <si>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</si>
  <si>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</si>
  <si>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</si>
  <si>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</si>
  <si>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</si>
  <si>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</si>
  <si>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</si>
  <si>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</si>
  <si>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</si>
  <si>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</si>
  <si>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</si>
  <si>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</si>
  <si>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</si>
  <si>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</si>
  <si>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</si>
  <si>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</si>
  <si>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</si>
  <si>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</si>
  <si>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</si>
  <si>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</si>
  <si>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</si>
  <si>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</si>
  <si>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</si>
  <si>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</si>
  <si>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</si>
  <si>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</si>
  <si>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</si>
  <si>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</si>
  <si>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</si>
  <si>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</si>
  <si>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</si>
  <si>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</si>
  <si>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</si>
  <si>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</si>
  <si>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</si>
  <si>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</si>
  <si>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</si>
  <si>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</si>
  <si>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</si>
  <si>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</si>
  <si>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</si>
  <si>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</si>
  <si>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</si>
  <si>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</si>
  <si>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</si>
  <si>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</si>
  <si>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</si>
  <si>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</si>
  <si>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</si>
  <si>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</si>
  <si>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</si>
  <si>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</si>
  <si>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</si>
  <si>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</si>
  <si>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</si>
  <si>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</si>
  <si>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</si>
  <si>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</si>
  <si>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</si>
  <si>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</si>
  <si>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</si>
  <si>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</si>
  <si>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</si>
  <si>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</si>
  <si>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</si>
  <si>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</si>
  <si>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</si>
  <si>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</si>
  <si>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</si>
  <si>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</si>
  <si>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</si>
  <si>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</si>
  <si>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</si>
  <si>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</si>
  <si>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</si>
  <si>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</si>
  <si>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</si>
  <si>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</si>
  <si>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</si>
  <si>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</si>
  <si>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</si>
  <si>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</si>
  <si>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</si>
  <si>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</si>
  <si>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</si>
  <si>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</si>
  <si>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</si>
  <si>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</si>
  <si>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</si>
  <si>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</si>
  <si>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</si>
  <si>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</si>
  <si>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</si>
  <si>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</si>
  <si>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</si>
  <si>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</si>
  <si>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</si>
  <si>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</si>
  <si>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</si>
  <si>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</si>
  <si>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</si>
  <si>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</si>
  <si>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</si>
  <si>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</si>
  <si>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</si>
  <si>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</si>
  <si>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</si>
  <si>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</si>
  <si>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</si>
  <si>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</si>
  <si>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</si>
  <si>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</si>
  <si>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</si>
  <si>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</si>
  <si>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</si>
  <si>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</si>
  <si>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</si>
  <si>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</si>
  <si>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</si>
  <si>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</si>
  <si>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</si>
  <si>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</si>
  <si>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</si>
  <si>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</si>
  <si>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</si>
  <si>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</si>
  <si>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</si>
  <si>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</si>
  <si>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</si>
  <si>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</si>
  <si>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</si>
  <si>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</si>
  <si>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</si>
  <si>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</si>
  <si>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</si>
  <si>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</si>
  <si>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</si>
  <si>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</si>
  <si>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</si>
  <si>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</si>
  <si>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</si>
  <si>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</si>
  <si>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</si>
  <si>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</si>
  <si>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</si>
  <si>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</si>
  <si>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</si>
  <si>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</si>
  <si>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</si>
  <si>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</si>
  <si>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</si>
  <si>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</si>
  <si>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</si>
  <si>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</si>
  <si>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</si>
  <si>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</si>
  <si>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</si>
  <si>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</si>
  <si>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</si>
  <si>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</si>
  <si>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</si>
  <si>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</si>
  <si>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</si>
  <si>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</si>
  <si>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</si>
  <si>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</si>
  <si>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</si>
  <si>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</si>
  <si>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</si>
  <si>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</si>
  <si>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</si>
  <si>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</si>
  <si>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</si>
  <si>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</si>
  <si>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</si>
  <si>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</si>
  <si>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</si>
  <si>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</si>
  <si>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</si>
  <si>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</si>
  <si>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</si>
  <si>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</si>
  <si>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</si>
  <si>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</si>
  <si>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</si>
  <si>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</si>
  <si>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</si>
  <si>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</si>
  <si>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</si>
  <si>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</si>
  <si>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</si>
  <si>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</si>
  <si>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</si>
  <si>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</si>
  <si>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</si>
  <si>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</si>
  <si>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</si>
  <si>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</si>
  <si>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</si>
  <si>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</si>
  <si>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</si>
  <si>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</si>
  <si>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</si>
  <si>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</si>
  <si>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</si>
  <si>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</si>
  <si>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</si>
  <si>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</si>
  <si>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</si>
  <si>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</si>
  <si>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</si>
  <si>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</si>
  <si>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</si>
  <si>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</si>
  <si>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</si>
  <si>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</si>
  <si>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</si>
  <si>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</si>
  <si>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</si>
  <si>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</si>
  <si>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</si>
  <si>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</si>
  <si>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</si>
  <si>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</si>
  <si>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</si>
  <si>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</si>
  <si>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</si>
  <si>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</si>
  <si>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</si>
  <si>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</si>
  <si>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</si>
  <si>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</si>
  <si>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</si>
  <si>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</si>
  <si>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</si>
  <si>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</si>
  <si>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</si>
  <si>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</si>
  <si>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</si>
  <si>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</si>
  <si>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</si>
  <si>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</si>
  <si>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</si>
  <si>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</si>
  <si>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</si>
  <si>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</si>
  <si>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</si>
  <si>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</si>
  <si>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</si>
  <si>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</si>
  <si>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</si>
  <si>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</si>
  <si>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</si>
  <si>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</si>
  <si>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</si>
  <si>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</si>
  <si>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</si>
  <si>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</si>
  <si>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</si>
  <si>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</si>
  <si>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</si>
  <si>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</si>
  <si>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</si>
  <si>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</si>
  <si>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</si>
  <si>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</si>
  <si>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</si>
  <si>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</si>
  <si>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</si>
  <si>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</si>
  <si>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</si>
  <si>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</si>
  <si>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</si>
  <si>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</si>
  <si>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</si>
  <si>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</si>
  <si>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</si>
  <si>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</si>
  <si>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</si>
  <si>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</si>
  <si>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</si>
  <si>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</si>
  <si>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</si>
  <si>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</si>
  <si>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</si>
  <si>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</si>
  <si>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</si>
  <si>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</si>
  <si>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</si>
  <si>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</si>
  <si>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</si>
  <si>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</si>
  <si>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</si>
  <si>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</si>
  <si>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</si>
  <si>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</si>
  <si>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</si>
  <si>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</si>
  <si>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</si>
  <si>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</si>
  <si>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</si>
  <si>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</si>
  <si>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</si>
  <si>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</si>
  <si>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</si>
  <si>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</si>
  <si>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</si>
  <si>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</si>
  <si>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</si>
  <si>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</si>
  <si>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</si>
  <si>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</si>
  <si>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</si>
  <si>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</si>
  <si>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</si>
  <si>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</si>
  <si>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</si>
  <si>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</si>
  <si>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</si>
  <si>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</si>
  <si>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</si>
  <si>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</si>
  <si>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</si>
  <si>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</si>
  <si>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</si>
  <si>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</si>
  <si>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</si>
  <si>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</si>
  <si>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</si>
  <si>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</si>
  <si>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</si>
  <si>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</si>
  <si>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</si>
  <si>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</si>
  <si>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</si>
  <si>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</si>
  <si>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</si>
  <si>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</si>
  <si>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</si>
  <si>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</si>
  <si>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</si>
  <si>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</si>
  <si>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</si>
  <si>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</si>
  <si>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</si>
  <si>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</si>
  <si>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</si>
  <si>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</si>
  <si>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</si>
  <si>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</si>
  <si>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</si>
  <si>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</si>
  <si>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</si>
  <si>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</si>
  <si>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</si>
  <si>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</si>
  <si>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</si>
  <si>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</si>
  <si>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</si>
  <si>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</si>
  <si>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</si>
  <si>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</si>
  <si>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</si>
  <si>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</si>
  <si>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</si>
  <si>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</si>
  <si>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</si>
  <si>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</si>
  <si>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</si>
  <si>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</si>
  <si>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</si>
  <si>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</si>
  <si>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</si>
  <si>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</si>
  <si>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</si>
  <si>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</si>
  <si>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</si>
  <si>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</si>
  <si>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</si>
  <si>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</si>
  <si>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</si>
  <si>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</si>
  <si>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</si>
  <si>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</si>
  <si>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</si>
  <si>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</si>
  <si>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</si>
  <si>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</si>
  <si>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</si>
  <si>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</si>
  <si>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</si>
  <si>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</si>
  <si>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</si>
  <si>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</si>
  <si>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</si>
  <si>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</si>
  <si>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</si>
  <si>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</si>
  <si>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</si>
  <si>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</si>
  <si>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</si>
  <si>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</si>
  <si>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</si>
  <si>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</si>
  <si>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</si>
  <si>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</si>
  <si>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</si>
  <si>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</si>
  <si>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</si>
  <si>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</si>
  <si>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</si>
  <si>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</si>
  <si>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</si>
  <si>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</si>
  <si>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</si>
  <si>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</si>
  <si>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</si>
  <si>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</si>
  <si>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</si>
  <si>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</si>
  <si>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</si>
  <si>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</si>
  <si>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</si>
  <si>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</si>
  <si>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</si>
  <si>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</si>
  <si>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</si>
  <si>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</si>
  <si>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</si>
  <si>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</si>
  <si>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</si>
  <si>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</si>
  <si>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</si>
  <si>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</si>
  <si>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</si>
  <si>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</si>
  <si>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</si>
  <si>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</si>
  <si>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</si>
  <si>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</si>
  <si>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</si>
  <si>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</si>
  <si>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</si>
  <si>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</si>
  <si>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</si>
  <si>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</si>
  <si>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</si>
  <si>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</si>
  <si>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</si>
  <si>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</si>
  <si>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</si>
  <si>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</si>
  <si>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</si>
  <si>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</si>
  <si>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</si>
  <si>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</si>
  <si>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</si>
  <si>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</si>
  <si>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</si>
  <si>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</si>
  <si>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</si>
  <si>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</si>
  <si>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</si>
  <si>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</si>
  <si>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</si>
  <si>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</si>
  <si>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</si>
  <si>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</si>
  <si>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</si>
  <si>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</si>
  <si>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</si>
  <si>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</si>
  <si>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</si>
  <si>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</si>
  <si>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</si>
  <si>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</si>
  <si>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</si>
  <si>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</si>
  <si>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</si>
  <si>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</si>
  <si>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</si>
  <si>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</si>
  <si>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</si>
  <si>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</si>
  <si>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</si>
  <si>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</si>
  <si>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</si>
  <si>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</si>
  <si>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</si>
  <si>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</si>
  <si>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</si>
  <si>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</si>
  <si>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</si>
  <si>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</si>
  <si>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</si>
  <si>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</si>
  <si>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</si>
  <si>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</si>
  <si>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</si>
  <si>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</si>
  <si>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</si>
  <si>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</si>
  <si>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</si>
  <si>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</si>
  <si>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</si>
  <si>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</si>
  <si>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</si>
  <si>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</si>
  <si>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</si>
  <si>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</si>
  <si>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</si>
  <si>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</si>
  <si>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</si>
  <si>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</si>
  <si>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</si>
  <si>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</si>
  <si>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</si>
  <si>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</si>
  <si>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</si>
  <si>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</si>
  <si>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</si>
  <si>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</si>
  <si>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</si>
  <si>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</si>
  <si>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</si>
  <si>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</si>
  <si>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</si>
  <si>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</si>
  <si>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</si>
  <si>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</si>
  <si>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</si>
  <si>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</si>
  <si>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</si>
  <si>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</si>
  <si>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</si>
  <si>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</si>
  <si>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</si>
  <si>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</si>
  <si>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</si>
  <si>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</si>
  <si>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</si>
  <si>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</si>
  <si>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</si>
  <si>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</si>
  <si>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</si>
  <si>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</si>
  <si>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</si>
  <si>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</si>
  <si>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</si>
  <si>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</si>
  <si>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</si>
  <si>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</si>
  <si>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</si>
  <si>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</si>
  <si>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</si>
  <si>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</si>
  <si>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</si>
  <si>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</si>
  <si>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</si>
  <si>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</si>
  <si>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</si>
  <si>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</si>
  <si>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</si>
  <si>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</si>
  <si>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</si>
  <si>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</si>
  <si>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</si>
  <si>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</si>
  <si>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</si>
  <si>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</si>
  <si>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</si>
  <si>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</si>
  <si>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</si>
  <si>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</si>
  <si>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</si>
  <si>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</si>
  <si>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</si>
  <si>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</si>
  <si>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</si>
  <si>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</si>
  <si>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</si>
  <si>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</si>
  <si>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</si>
  <si>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</si>
  <si>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</si>
  <si>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</si>
  <si>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</si>
  <si>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</si>
  <si>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</si>
  <si>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</si>
  <si>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</si>
  <si>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</si>
  <si>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</si>
  <si>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</si>
  <si>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</si>
  <si>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</si>
  <si>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</si>
  <si>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</si>
  <si>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</si>
  <si>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</si>
  <si>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</si>
  <si>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</si>
  <si>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</si>
  <si>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</si>
  <si>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</si>
  <si>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</si>
  <si>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</si>
  <si>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</si>
  <si>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</si>
  <si>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</si>
  <si>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</si>
  <si>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</si>
  <si>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</si>
  <si>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</si>
  <si>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</si>
  <si>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</si>
  <si>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</si>
  <si>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</si>
  <si>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</si>
  <si>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</si>
  <si>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</si>
  <si>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</si>
  <si>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</si>
  <si>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</si>
  <si>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</si>
  <si>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</si>
  <si>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</si>
  <si>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</si>
  <si>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</si>
  <si>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</si>
  <si>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</si>
  <si>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</si>
  <si>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</si>
  <si>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</si>
  <si>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</si>
  <si>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</si>
  <si>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</si>
  <si>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</si>
  <si>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</si>
  <si>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</si>
  <si>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</si>
  <si>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</si>
  <si>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</si>
  <si>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</si>
  <si>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</si>
  <si>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Alectra Utilities - Horizon Rate Zone</t>
  </si>
  <si>
    <t>EB-2021-0005</t>
  </si>
  <si>
    <t>2022 IRM Application</t>
  </si>
  <si>
    <t>EB-2022-0013</t>
  </si>
  <si>
    <t>2023 IRM Application</t>
  </si>
  <si>
    <t>Large Use 2</t>
  </si>
  <si>
    <t>EB-2019-0018</t>
  </si>
  <si>
    <t>EB-2020-0002</t>
  </si>
  <si>
    <t xml:space="preserve">                      -  </t>
  </si>
  <si>
    <t xml:space="preserve">                 -  </t>
  </si>
  <si>
    <t xml:space="preserve">                           -  </t>
  </si>
  <si>
    <t xml:space="preserve">                     -  </t>
  </si>
  <si>
    <t xml:space="preserve">Efficiency:Equipment Replacement Incentive Initiative (Streetlight project) </t>
  </si>
  <si>
    <t>Home Depot Home Appliance Market Uplift Conservation Fund Pilot Program</t>
  </si>
  <si>
    <t>Save on Energy Retrofit Program (excluding SL)</t>
  </si>
  <si>
    <t>Save on Energy Instant Discount Program</t>
  </si>
  <si>
    <t>Whole Home Pilot Program</t>
  </si>
  <si>
    <t>Save on Energy Business Refrigeration Incentive Program</t>
  </si>
  <si>
    <t>Save on Energy Energy Performance Program for Multi-Site Customers</t>
  </si>
  <si>
    <t>Smart Thermostat Program</t>
  </si>
  <si>
    <t>P/C Report</t>
  </si>
  <si>
    <t>Post P/C Report</t>
  </si>
  <si>
    <t>Instant Discount Program</t>
  </si>
  <si>
    <t>2019 True Up</t>
  </si>
  <si>
    <t>Save on Energy Retrofit Program - FCR</t>
  </si>
  <si>
    <t>Save on Energy Retrofit Program - Streetlighting Project</t>
  </si>
  <si>
    <t>Save on Energy Retrofit Program - P4P</t>
  </si>
  <si>
    <t xml:space="preserve">Smart Thermostat Program </t>
  </si>
  <si>
    <t>Save on Energy Retrofit Program (exc. Streetlight) P4P</t>
  </si>
  <si>
    <t>Save on Energy Retrofit Program Streetlight</t>
  </si>
  <si>
    <t>Save on Energy Retrofit Program (exc. Streetlight) FCR</t>
  </si>
  <si>
    <t>Save on Energy Retrofit Program (P4P)</t>
  </si>
  <si>
    <t>Adjustment to 2020 savings (P4P)</t>
  </si>
  <si>
    <t>Save on Energy Retrofit Program (FCR)</t>
  </si>
  <si>
    <t>Adjustment to 2020 savings (FCR)</t>
  </si>
  <si>
    <t>Save on Energy Retrofit Program(P4P)</t>
  </si>
  <si>
    <t>Adjustment to 2021 savings(P4P)</t>
  </si>
  <si>
    <t>Save on Energy Retrofit Program(FCR)</t>
  </si>
  <si>
    <t>Adjustment to 2021 savings(FCR)</t>
  </si>
  <si>
    <t>Save on Energy Retrofit Program-P4P</t>
  </si>
  <si>
    <t>Summary of Project #134184</t>
  </si>
  <si>
    <t>No high voltage</t>
  </si>
  <si>
    <t>No high voltage CO#2</t>
  </si>
  <si>
    <t>No high voltage no LOA</t>
  </si>
  <si>
    <t>No high voltage with LOA</t>
  </si>
  <si>
    <t>ERS1-0-H2-E1-5-40-A-GRAY-DLR</t>
  </si>
  <si>
    <t>ERS1-0-J2-E1-5-40-A-GRAY-DLR</t>
  </si>
  <si>
    <t>ERS2-0-H3-E1-7-40-A-GRAY-DLR</t>
  </si>
  <si>
    <t>ERS2-0-K2-D2-5-40-A-GRAY-DLR</t>
  </si>
  <si>
    <t>ERS2-0-Q2-E1-5-40-A-GRAY-DLR</t>
  </si>
  <si>
    <t>ERX1-0-G1-E1-5-40-A-GRAY-DR</t>
  </si>
  <si>
    <t>Persistence in 2016</t>
  </si>
  <si>
    <t>Persistence in 2017</t>
  </si>
  <si>
    <t>Persistence in 2018</t>
  </si>
  <si>
    <t>Persistence in 2019</t>
  </si>
  <si>
    <t>Pre-Conversion</t>
  </si>
  <si>
    <t>Persistence in 2020</t>
  </si>
  <si>
    <t>Persistence in 2021</t>
  </si>
  <si>
    <t>Persistence in 2022</t>
  </si>
  <si>
    <t>Table 8-a:  City of Hamilton</t>
  </si>
  <si>
    <t>Table 8-b:  City of St. Catharine</t>
  </si>
  <si>
    <t>Summary of Project #143257</t>
  </si>
  <si>
    <t>Luminaires - 70 W HPS</t>
  </si>
  <si>
    <t>Luminaires - 100 W HPS</t>
  </si>
  <si>
    <t>Luminaires - 200W HPS</t>
  </si>
  <si>
    <t>Luminaires - 200 W HPS</t>
  </si>
  <si>
    <t>ERL10A7A140AGRAYL</t>
  </si>
  <si>
    <t>ERL10B7E140GRAYL</t>
  </si>
  <si>
    <t>ERL10E3E140AGRAYL</t>
  </si>
  <si>
    <t>ERRS10J2C1540AGRAYL</t>
  </si>
  <si>
    <t>Table 8-c:  City of Hamilton</t>
  </si>
  <si>
    <t>Summary of Project #156139</t>
  </si>
  <si>
    <t>HPS 30 to 60W</t>
  </si>
  <si>
    <t>HPS 60 to 120W</t>
  </si>
  <si>
    <t>HPS 120 to 200W</t>
  </si>
  <si>
    <t>GE ERL10B7E140A</t>
  </si>
  <si>
    <t>GE ERL0C7E140A</t>
  </si>
  <si>
    <t>GE ERL10E3E140A</t>
  </si>
  <si>
    <t>GE ERL10H2E1540</t>
  </si>
  <si>
    <t>Table 8-d:  City of Hamilton</t>
  </si>
  <si>
    <t>Summary of Project #156168</t>
  </si>
  <si>
    <t>Table 8-e:  City of St. Catharine</t>
  </si>
  <si>
    <t>Summary of Project #150502</t>
  </si>
  <si>
    <t>50 to 75W Exterior HID</t>
  </si>
  <si>
    <t>100 to 175W Exterior HID</t>
  </si>
  <si>
    <t>200 to 250W Exterior HID</t>
  </si>
  <si>
    <t>400 to 450W Exterior HID</t>
  </si>
  <si>
    <t>LED fixture&lt;=30W</t>
  </si>
  <si>
    <t>LED fixture&gt;30 Wto&lt;=60W</t>
  </si>
  <si>
    <t>LED fixture&gt;60W to&lt;=120W</t>
  </si>
  <si>
    <t>LED fixture&gt;120W to&lt;=200W</t>
  </si>
  <si>
    <t>Persistence in 2023</t>
  </si>
  <si>
    <t>Table 8-f:  City of Hamilton</t>
  </si>
  <si>
    <t>Summary of Project #156181</t>
  </si>
  <si>
    <t>LED fixture (≤30W)</t>
  </si>
  <si>
    <t>LED fixture (&gt;30W to ≤60W)</t>
  </si>
  <si>
    <t>LED fixture (&gt;60W to ≤120W)</t>
  </si>
  <si>
    <t>LED fixture (&gt;120W to ≤200W)</t>
  </si>
  <si>
    <t>Tier 1</t>
  </si>
  <si>
    <t>Consumer</t>
  </si>
  <si>
    <t>Horizon Utilities Corporation</t>
  </si>
  <si>
    <t>EE</t>
  </si>
  <si>
    <t>Final; Released August 31, 2012</t>
  </si>
  <si>
    <t>DR</t>
  </si>
  <si>
    <t>Business</t>
  </si>
  <si>
    <t>Commercial Demand Response (part of the Residential program schedule)</t>
  </si>
  <si>
    <t>Commercial &amp; Institutional</t>
  </si>
  <si>
    <t>Demand Response 3 (part of the Industrial program schedule)</t>
  </si>
  <si>
    <t>Industrial</t>
  </si>
  <si>
    <t>Pre-2011 Programs Completed in 2011</t>
  </si>
  <si>
    <t xml:space="preserve">          -  </t>
  </si>
  <si>
    <t>C&amp;I</t>
  </si>
  <si>
    <t>Final; Released August 31, 2013</t>
  </si>
  <si>
    <t>Home Assistance</t>
  </si>
  <si>
    <t>Non-Tier 1</t>
  </si>
  <si>
    <t>Residential and Small Commercial Demand Response</t>
  </si>
  <si>
    <t>Tier 1 - 2011 Adjustment</t>
  </si>
  <si>
    <t>Energy Audit Funding</t>
  </si>
  <si>
    <t>Dx</t>
  </si>
  <si>
    <t xml:space="preserve">     -  </t>
  </si>
  <si>
    <t xml:space="preserve">                    -  </t>
  </si>
  <si>
    <t xml:space="preserve">              -  </t>
  </si>
  <si>
    <t xml:space="preserve">                -  </t>
  </si>
  <si>
    <t>DR-3</t>
  </si>
  <si>
    <t>peaksaverPLUS</t>
  </si>
  <si>
    <t>peaksaverPLUS (IHD)</t>
  </si>
  <si>
    <t>Small Business Lighting</t>
  </si>
  <si>
    <t>Annual Coupons</t>
  </si>
  <si>
    <t>Bi-Annual Retailer Events</t>
  </si>
  <si>
    <t>HVAC</t>
  </si>
  <si>
    <t>Non-LDC</t>
  </si>
  <si>
    <t>Commercial</t>
  </si>
  <si>
    <t xml:space="preserve">                       -  </t>
  </si>
  <si>
    <t xml:space="preserve">            -  </t>
  </si>
  <si>
    <t xml:space="preserve">      -  </t>
  </si>
  <si>
    <t xml:space="preserve">                        -  </t>
  </si>
  <si>
    <t>Time-of-Use Savings</t>
  </si>
  <si>
    <t>non-Tier 1</t>
  </si>
  <si>
    <t>Commercial Demand Response</t>
  </si>
  <si>
    <t xml:space="preserve">Demand Response 3 </t>
  </si>
  <si>
    <t>Energy Managers</t>
  </si>
  <si>
    <t>2015 Adjustment</t>
  </si>
  <si>
    <t>Save on Energy Heating &amp; Cooling Program</t>
  </si>
  <si>
    <t>2020/2021</t>
  </si>
  <si>
    <t>Custom IR Application (EB-2014-0002, Exhibit 3, Tab 1, Schedule 2)</t>
  </si>
  <si>
    <t>2014 to 2016</t>
  </si>
  <si>
    <t>Persistence in 2024</t>
  </si>
  <si>
    <t>Persistence in 2025</t>
  </si>
  <si>
    <t>Persistence in 2026</t>
  </si>
  <si>
    <t>Persistence in 2027</t>
  </si>
  <si>
    <t>Persistence in 2028</t>
  </si>
  <si>
    <t>Persistence in 2029</t>
  </si>
  <si>
    <t>Persistence in 2030</t>
  </si>
  <si>
    <t>Persistence in 2031</t>
  </si>
  <si>
    <t>AF969</t>
  </si>
  <si>
    <t>Formula error - Line "Actual CDM Savings in 2019", GS&lt;50 column formula should reference to column D instead of column E.</t>
  </si>
  <si>
    <t>Formula error - Line "Actual CDM Savings in 2020", GS&lt;50 column formula should reference to column D instead of column E.</t>
  </si>
  <si>
    <t>AF1164</t>
  </si>
  <si>
    <t>AG604</t>
  </si>
  <si>
    <t>Formula error - Remove reference cell "AG422AG425:" from the formula as it is redundant and causes error.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</si>
</sst>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FF00"/>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062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43" fontId="6" fillId="0" borderId="0" applyFont="0" applyFill="0" applyBorder="0" applyAlignment="0" applyProtection="0"/>
    <xf numFmtId="279" fontId="79" fillId="0" borderId="172">
      <alignment horizontal="right"/>
    </xf>
    <xf numFmtId="167" fontId="85" fillId="0" borderId="184"/>
    <xf numFmtId="49" fontId="79" fillId="0" borderId="172">
      <alignment vertical="center"/>
    </xf>
    <xf numFmtId="237" fontId="194" fillId="86" borderId="183" applyNumberFormat="0" applyBorder="0" applyAlignment="0" applyProtection="0">
      <alignment vertical="center"/>
    </xf>
    <xf numFmtId="0" fontId="189" fillId="83" borderId="172" applyBorder="0" applyProtection="0">
      <alignment horizontal="centerContinuous" vertical="center"/>
    </xf>
    <xf numFmtId="167" fontId="12" fillId="0" borderId="172" applyBorder="0" applyProtection="0">
      <alignment horizontal="right" vertical="center"/>
    </xf>
    <xf numFmtId="43" fontId="77" fillId="0" borderId="0" applyFont="0" applyFill="0" applyBorder="0" applyAlignment="0" applyProtection="0"/>
    <xf numFmtId="41" fontId="80" fillId="0" borderId="0" applyFont="0" applyFill="0" applyBorder="0" applyAlignment="0" applyProtection="0"/>
    <xf numFmtId="0" fontId="12" fillId="60" borderId="124" applyNumberFormat="0">
      <alignment horizontal="centerContinuous" vertical="center" wrapText="1"/>
    </xf>
    <xf numFmtId="0" fontId="12" fillId="61" borderId="124" applyNumberFormat="0">
      <alignment horizontal="left" vertical="center"/>
    </xf>
    <xf numFmtId="43" fontId="82"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167" fontId="85" fillId="0" borderId="184"/>
    <xf numFmtId="237" fontId="194" fillId="86" borderId="183" applyNumberFormat="0" applyBorder="0" applyAlignment="0" applyProtection="0">
      <alignment vertical="center"/>
    </xf>
    <xf numFmtId="42" fontId="87" fillId="0" borderId="0" applyFont="0"/>
    <xf numFmtId="42" fontId="87" fillId="0" borderId="64" applyFont="0"/>
    <xf numFmtId="41" fontId="87" fillId="0" borderId="0" applyFont="0"/>
    <xf numFmtId="6" fontId="88" fillId="0" borderId="87" applyNumberFormat="0" applyFont="0" applyBorder="0" applyProtection="0">
      <alignment horizontal="right"/>
    </xf>
    <xf numFmtId="0" fontId="99" fillId="0" borderId="167" applyNumberFormat="0" applyFont="0" applyFill="0" applyAlignment="0" applyProtection="0">
      <alignment horizontal="centerContinuous"/>
    </xf>
    <xf numFmtId="0" fontId="83" fillId="0" borderId="102" applyNumberFormat="0" applyFont="0" applyFill="0" applyAlignment="0" applyProtection="0"/>
    <xf numFmtId="0" fontId="17" fillId="21" borderId="124" applyNumberFormat="0" applyAlignment="0" applyProtection="0"/>
    <xf numFmtId="41" fontId="103"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6" applyNumberFormat="0" applyFont="0" applyAlignment="0" applyProtection="0"/>
    <xf numFmtId="8" fontId="113" fillId="0" borderId="90">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77"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3" fontId="78" fillId="0" borderId="168" applyNumberFormat="0" applyFill="0">
      <alignment horizontal="right"/>
    </xf>
    <xf numFmtId="223" fontId="78" fillId="0" borderId="168" applyNumberFormat="0" applyFill="0">
      <alignment horizontal="right"/>
    </xf>
    <xf numFmtId="42" fontId="116" fillId="0" borderId="0"/>
    <xf numFmtId="42" fontId="80" fillId="0" borderId="0"/>
    <xf numFmtId="42" fontId="118" fillId="0" borderId="0" applyFill="0" applyBorder="0" applyAlignment="0" applyProtection="0"/>
    <xf numFmtId="0" fontId="25" fillId="8" borderId="124" applyNumberFormat="0" applyAlignment="0" applyProtection="0"/>
    <xf numFmtId="1" fontId="121" fillId="69" borderId="117" applyNumberFormat="0" applyBorder="0" applyAlignment="0">
      <alignment horizontal="centerContinuous" vertical="center"/>
      <protection locked="0"/>
    </xf>
    <xf numFmtId="233"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34" fontId="87" fillId="0" borderId="169">
      <alignment horizontal="center"/>
    </xf>
    <xf numFmtId="10" fontId="108" fillId="65" borderId="109" applyNumberFormat="0" applyBorder="0" applyAlignment="0" applyProtection="0"/>
    <xf numFmtId="0" fontId="12" fillId="0" borderId="109"/>
    <xf numFmtId="204" fontId="90" fillId="63" borderId="180"/>
    <xf numFmtId="8" fontId="113" fillId="0" borderId="181">
      <protection locked="0"/>
    </xf>
    <xf numFmtId="0" fontId="147" fillId="73" borderId="182">
      <alignment horizontal="left" vertical="center" wrapText="1"/>
    </xf>
    <xf numFmtId="256" fontId="164" fillId="0" borderId="137" applyBorder="0"/>
    <xf numFmtId="260" fontId="172" fillId="65" borderId="109" applyFill="0" applyBorder="0" applyAlignment="0" applyProtection="0">
      <alignment horizontal="right"/>
      <protection locked="0"/>
    </xf>
    <xf numFmtId="0" fontId="177" fillId="67" borderId="109">
      <alignment horizontal="center" vertical="center" wrapText="1"/>
      <protection hidden="1"/>
    </xf>
    <xf numFmtId="42" fontId="178" fillId="0" borderId="0" applyFill="0" applyBorder="0" applyAlignment="0" applyProtection="0"/>
    <xf numFmtId="41" fontId="179" fillId="0" borderId="0"/>
    <xf numFmtId="233" fontId="181" fillId="0" borderId="169"/>
    <xf numFmtId="41" fontId="12" fillId="0" borderId="0" applyFont="0" applyFill="0" applyBorder="0" applyAlignment="0" applyProtection="0"/>
    <xf numFmtId="44" fontId="12" fillId="0" borderId="0" applyFont="0" applyFill="0" applyBorder="0" applyAlignment="0" applyProtection="0"/>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11" fillId="60" borderId="109" applyNumberFormat="0" applyProtection="0">
      <alignment horizontal="left" vertical="center" wrapText="1"/>
    </xf>
    <xf numFmtId="253"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43" fontId="79" fillId="0" borderId="0" applyFont="0" applyFill="0" applyBorder="0" applyAlignment="0" applyProtection="0"/>
    <xf numFmtId="44" fontId="12" fillId="0" borderId="0" applyFont="0" applyFill="0" applyBorder="0" applyAlignment="0" applyProtection="0"/>
    <xf numFmtId="237" fontId="12" fillId="25" borderId="170" applyNumberFormat="0" applyAlignment="0">
      <alignment vertical="center"/>
    </xf>
    <xf numFmtId="237" fontId="12" fillId="25" borderId="170" applyNumberFormat="0" applyProtection="0">
      <alignment horizontal="centerContinuous" vertical="center"/>
    </xf>
    <xf numFmtId="6" fontId="193" fillId="0" borderId="64" applyFill="0" applyAlignment="0" applyProtection="0"/>
    <xf numFmtId="43" fontId="12" fillId="0" borderId="0" applyFont="0" applyFill="0" applyBorder="0" applyAlignment="0" applyProtection="0"/>
    <xf numFmtId="256" fontId="164" fillId="0" borderId="177" applyBorder="0"/>
    <xf numFmtId="6" fontId="88" fillId="0" borderId="87" applyNumberFormat="0" applyFont="0" applyBorder="0" applyProtection="0">
      <alignment horizontal="right"/>
    </xf>
    <xf numFmtId="225" fontId="81" fillId="65" borderId="171"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8" fontId="113" fillId="0" borderId="90">
      <protection locked="0"/>
    </xf>
    <xf numFmtId="14" fontId="85" fillId="0" borderId="172" applyFont="0" applyFill="0" applyBorder="0" applyAlignment="0" applyProtection="0"/>
    <xf numFmtId="2" fontId="149" fillId="0" borderId="172"/>
    <xf numFmtId="0" fontId="147" fillId="73" borderId="182">
      <alignment horizontal="left" vertical="center" wrapText="1"/>
    </xf>
    <xf numFmtId="0" fontId="47" fillId="0" borderId="177">
      <alignment horizontal="left" vertical="center"/>
    </xf>
    <xf numFmtId="1" fontId="121" fillId="69" borderId="178" applyNumberFormat="0" applyBorder="0" applyAlignment="0">
      <alignment horizontal="centerContinuous" vertical="center"/>
      <protection locked="0"/>
    </xf>
    <xf numFmtId="0" fontId="25" fillId="8" borderId="173" applyNumberFormat="0" applyAlignment="0" applyProtection="0"/>
    <xf numFmtId="227" fontId="85" fillId="0" borderId="172" applyFont="0" applyFill="0" applyBorder="0" applyAlignment="0" applyProtection="0"/>
    <xf numFmtId="8" fontId="113" fillId="0" borderId="181">
      <protection locked="0"/>
    </xf>
    <xf numFmtId="0" fontId="12" fillId="24" borderId="174" applyNumberFormat="0" applyFont="0" applyAlignment="0" applyProtection="0"/>
    <xf numFmtId="0" fontId="17" fillId="21" borderId="173" applyNumberFormat="0" applyAlignment="0" applyProtection="0"/>
    <xf numFmtId="0" fontId="83" fillId="0" borderId="179" applyNumberFormat="0" applyFont="0" applyFill="0" applyAlignment="0" applyProtection="0"/>
    <xf numFmtId="0" fontId="83" fillId="0" borderId="172" applyNumberFormat="0" applyFont="0" applyFill="0" applyAlignment="0" applyProtection="0"/>
    <xf numFmtId="0" fontId="97" fillId="0" borderId="172" applyNumberFormat="0" applyFill="0" applyAlignment="0" applyProtection="0"/>
    <xf numFmtId="204" fontId="90" fillId="63" borderId="180"/>
    <xf numFmtId="5" fontId="83" fillId="0" borderId="0" applyFont="0" applyFill="0" applyBorder="0" applyAlignment="0" applyProtection="0"/>
    <xf numFmtId="0" fontId="12" fillId="61" borderId="173" applyNumberFormat="0">
      <alignment horizontal="left" vertical="center"/>
    </xf>
    <xf numFmtId="0" fontId="12" fillId="60" borderId="173" applyNumberFormat="0">
      <alignment horizontal="centerContinuous" vertical="center" wrapText="1"/>
    </xf>
    <xf numFmtId="0" fontId="30" fillId="0" borderId="176" applyNumberFormat="0" applyFill="0" applyAlignment="0" applyProtection="0"/>
    <xf numFmtId="0" fontId="28" fillId="21" borderId="175" applyNumberFormat="0" applyAlignment="0" applyProtection="0"/>
    <xf numFmtId="0" fontId="12" fillId="24" borderId="174" applyNumberFormat="0" applyFont="0" applyAlignment="0" applyProtection="0"/>
    <xf numFmtId="0" fontId="12" fillId="24" borderId="174" applyNumberFormat="0" applyFont="0" applyAlignment="0" applyProtection="0"/>
    <xf numFmtId="0" fontId="25" fillId="8" borderId="173" applyNumberFormat="0" applyAlignment="0" applyProtection="0"/>
    <xf numFmtId="0" fontId="17" fillId="21" borderId="173" applyNumberFormat="0" applyAlignment="0" applyProtection="0"/>
    <xf numFmtId="0" fontId="30" fillId="0" borderId="176" applyNumberFormat="0" applyFill="0" applyAlignment="0" applyProtection="0"/>
    <xf numFmtId="0" fontId="28" fillId="21" borderId="175" applyNumberFormat="0" applyAlignment="0" applyProtection="0"/>
    <xf numFmtId="0" fontId="12" fillId="24" borderId="174" applyNumberFormat="0" applyFont="0" applyAlignment="0" applyProtection="0"/>
    <xf numFmtId="0" fontId="12" fillId="24" borderId="174" applyNumberFormat="0" applyFont="0" applyAlignment="0" applyProtection="0"/>
    <xf numFmtId="0" fontId="25" fillId="8" borderId="173" applyNumberFormat="0" applyAlignment="0" applyProtection="0"/>
    <xf numFmtId="0" fontId="17" fillId="21" borderId="173" applyNumberFormat="0" applyAlignment="0" applyProtection="0"/>
    <xf numFmtId="43" fontId="6" fillId="0" borderId="0" applyFont="0" applyFill="0" applyBorder="0" applyAlignment="0" applyProtection="0"/>
    <xf numFmtId="44" fontId="6" fillId="0" borderId="0" applyFont="0" applyFill="0" applyBorder="0" applyAlignment="0" applyProtection="0"/>
    <xf numFmtId="0" fontId="30" fillId="0" borderId="176" applyNumberFormat="0" applyFill="0" applyAlignment="0" applyProtection="0"/>
    <xf numFmtId="0" fontId="28" fillId="21" borderId="175" applyNumberFormat="0" applyAlignment="0" applyProtection="0"/>
    <xf numFmtId="0" fontId="12" fillId="24" borderId="174" applyNumberFormat="0" applyFont="0" applyAlignment="0" applyProtection="0"/>
    <xf numFmtId="0" fontId="12" fillId="24" borderId="174" applyNumberFormat="0" applyFont="0" applyAlignment="0" applyProtection="0"/>
    <xf numFmtId="0" fontId="25" fillId="8" borderId="173" applyNumberFormat="0" applyAlignment="0" applyProtection="0"/>
    <xf numFmtId="0" fontId="17" fillId="21" borderId="173" applyNumberFormat="0" applyAlignment="0" applyProtection="0"/>
    <xf numFmtId="0" fontId="30" fillId="0" borderId="176" applyNumberFormat="0" applyFill="0" applyAlignment="0" applyProtection="0"/>
    <xf numFmtId="0" fontId="28" fillId="21" borderId="175" applyNumberFormat="0" applyAlignment="0" applyProtection="0"/>
    <xf numFmtId="0" fontId="12" fillId="24" borderId="174" applyNumberFormat="0" applyFont="0" applyAlignment="0" applyProtection="0"/>
    <xf numFmtId="0" fontId="12" fillId="24" borderId="174" applyNumberFormat="0" applyFont="0" applyAlignment="0" applyProtection="0"/>
    <xf numFmtId="0" fontId="25" fillId="8" borderId="173" applyNumberFormat="0" applyAlignment="0" applyProtection="0"/>
    <xf numFmtId="0" fontId="17" fillId="21" borderId="173" applyNumberFormat="0" applyAlignment="0" applyProtection="0"/>
    <xf numFmtId="0" fontId="17" fillId="21" borderId="186" applyNumberFormat="0" applyAlignment="0" applyProtection="0"/>
    <xf numFmtId="0" fontId="25" fillId="8" borderId="186" applyNumberFormat="0" applyAlignment="0" applyProtection="0"/>
    <xf numFmtId="0" fontId="12" fillId="24" borderId="187" applyNumberFormat="0" applyFont="0" applyAlignment="0" applyProtection="0"/>
    <xf numFmtId="0" fontId="12" fillId="24" borderId="187" applyNumberFormat="0" applyFont="0" applyAlignment="0" applyProtection="0"/>
    <xf numFmtId="0" fontId="28" fillId="21" borderId="188" applyNumberFormat="0" applyAlignment="0" applyProtection="0"/>
    <xf numFmtId="0" fontId="30" fillId="0" borderId="189" applyNumberFormat="0" applyFill="0" applyAlignment="0" applyProtection="0"/>
    <xf numFmtId="0" fontId="17" fillId="21" borderId="186" applyNumberFormat="0" applyAlignment="0" applyProtection="0"/>
    <xf numFmtId="0" fontId="25" fillId="8" borderId="186" applyNumberFormat="0" applyAlignment="0" applyProtection="0"/>
    <xf numFmtId="0" fontId="12" fillId="24" borderId="187" applyNumberFormat="0" applyFont="0" applyAlignment="0" applyProtection="0"/>
    <xf numFmtId="0" fontId="12" fillId="24" borderId="187" applyNumberFormat="0" applyFont="0" applyAlignment="0" applyProtection="0"/>
    <xf numFmtId="0" fontId="28" fillId="21" borderId="188" applyNumberFormat="0" applyAlignment="0" applyProtection="0"/>
    <xf numFmtId="0" fontId="30" fillId="0" borderId="189" applyNumberFormat="0" applyFill="0" applyAlignment="0" applyProtection="0"/>
    <xf numFmtId="0" fontId="12" fillId="25" borderId="185" applyNumberFormat="0" applyProtection="0">
      <alignment horizontal="left" vertical="center"/>
    </xf>
    <xf numFmtId="0" fontId="12" fillId="25" borderId="185" applyNumberFormat="0" applyProtection="0">
      <alignment horizontal="left" vertical="center"/>
    </xf>
    <xf numFmtId="0" fontId="17" fillId="21" borderId="186" applyNumberFormat="0" applyAlignment="0" applyProtection="0"/>
    <xf numFmtId="0" fontId="25" fillId="8" borderId="186" applyNumberFormat="0" applyAlignment="0" applyProtection="0"/>
    <xf numFmtId="0" fontId="12" fillId="24" borderId="187" applyNumberFormat="0" applyFont="0" applyAlignment="0" applyProtection="0"/>
    <xf numFmtId="0" fontId="12" fillId="24" borderId="187" applyNumberFormat="0" applyFont="0" applyAlignment="0" applyProtection="0"/>
    <xf numFmtId="0" fontId="28" fillId="21" borderId="188" applyNumberFormat="0" applyAlignment="0" applyProtection="0"/>
    <xf numFmtId="0" fontId="30" fillId="0" borderId="189" applyNumberFormat="0" applyFill="0" applyAlignment="0" applyProtection="0"/>
    <xf numFmtId="0" fontId="17" fillId="21" borderId="186" applyNumberFormat="0" applyAlignment="0" applyProtection="0"/>
    <xf numFmtId="0" fontId="25" fillId="8" borderId="186" applyNumberFormat="0" applyAlignment="0" applyProtection="0"/>
    <xf numFmtId="0" fontId="12" fillId="24" borderId="187" applyNumberFormat="0" applyFont="0" applyAlignment="0" applyProtection="0"/>
    <xf numFmtId="0" fontId="12" fillId="24" borderId="187" applyNumberFormat="0" applyFont="0" applyAlignment="0" applyProtection="0"/>
    <xf numFmtId="0" fontId="28" fillId="21" borderId="188" applyNumberFormat="0" applyAlignment="0" applyProtection="0"/>
    <xf numFmtId="0" fontId="30" fillId="0" borderId="189" applyNumberFormat="0" applyFill="0" applyAlignment="0" applyProtection="0"/>
  </cellStyleXfs>
  <cellXfs count="96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3" borderId="154" xfId="0" applyFont="1" applyFill="1" applyBorder="1" applyAlignment="1" applyProtection="1">
      <alignment horizontal="left" wrapText="1"/>
      <protection locked="0"/>
    </xf>
    <xf numFmtId="0" fontId="58" fillId="93" borderId="155" xfId="0" applyFont="1" applyFill="1" applyBorder="1" applyAlignment="1" applyProtection="1">
      <protection locked="0"/>
    </xf>
    <xf numFmtId="39" fontId="42" fillId="93" borderId="155" xfId="0" applyNumberFormat="1" applyFont="1" applyFill="1" applyBorder="1" applyAlignment="1" applyProtection="1">
      <alignment horizontal="center"/>
      <protection locked="0"/>
    </xf>
    <xf numFmtId="3" fontId="45" fillId="93" borderId="155" xfId="0" applyNumberFormat="1" applyFont="1" applyFill="1" applyBorder="1" applyAlignment="1" applyProtection="1">
      <alignment vertical="center"/>
      <protection locked="0"/>
    </xf>
    <xf numFmtId="0" fontId="45" fillId="93" borderId="155" xfId="0" applyNumberFormat="1" applyFont="1" applyFill="1" applyBorder="1" applyAlignment="1" applyProtection="1">
      <alignment vertical="center"/>
      <protection locked="0"/>
    </xf>
    <xf numFmtId="0" fontId="41" fillId="93" borderId="155" xfId="0" applyFont="1" applyFill="1" applyBorder="1" applyAlignment="1" applyProtection="1">
      <alignment horizontal="center" vertical="center"/>
      <protection locked="0"/>
    </xf>
    <xf numFmtId="0" fontId="41" fillId="93"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3" borderId="154" xfId="0" applyFont="1" applyFill="1" applyBorder="1" applyAlignment="1">
      <alignment vertical="center"/>
    </xf>
    <xf numFmtId="0" fontId="44" fillId="93" borderId="155" xfId="0" applyFont="1" applyFill="1" applyBorder="1" applyAlignment="1">
      <alignment vertical="center"/>
    </xf>
    <xf numFmtId="164" fontId="91" fillId="93" borderId="155" xfId="0" applyNumberFormat="1" applyFont="1" applyFill="1" applyBorder="1" applyAlignment="1">
      <alignment horizontal="center"/>
    </xf>
    <xf numFmtId="164" fontId="91" fillId="93"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9" fontId="72" fillId="26" borderId="34" xfId="5151" applyNumberFormat="1" applyFont="1" applyFill="1" applyBorder="1" applyAlignment="1">
      <alignment horizontal="center" vertical="center" wrapText="1"/>
    </xf>
    <xf numFmtId="9" fontId="41" fillId="28" borderId="0" xfId="0" applyNumberFormat="1" applyFont="1" applyFill="1" applyAlignment="1">
      <alignment horizontal="center"/>
    </xf>
    <xf numFmtId="9" fontId="41" fillId="28" borderId="0" xfId="0" applyNumberFormat="1" applyFont="1" applyFill="1" applyAlignment="1">
      <alignment horizontal="center" vertical="center"/>
    </xf>
    <xf numFmtId="10" fontId="41" fillId="28"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3" fontId="42" fillId="0" borderId="39" xfId="0" applyNumberFormat="1" applyFont="1" applyFill="1" applyBorder="1" applyAlignment="1" applyProtection="1">
      <alignment horizontal="center" vertical="center"/>
      <protection locked="0"/>
    </xf>
    <xf numFmtId="40" fontId="5" fillId="28" borderId="34" xfId="0" applyNumberFormat="1" applyFont="1" applyFill="1" applyBorder="1" applyProtection="1">
      <protection locked="0"/>
    </xf>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2" fontId="5" fillId="28" borderId="34" xfId="0" applyNumberFormat="1" applyFont="1" applyFill="1" applyBorder="1" applyProtection="1">
      <protection locked="0"/>
    </xf>
    <xf numFmtId="0" fontId="0" fillId="28" borderId="109" xfId="0" applyFont="1" applyFill="1" applyBorder="1" applyAlignment="1">
      <alignment horizontal="left" vertical="top"/>
    </xf>
    <xf numFmtId="166" fontId="13" fillId="2" borderId="0" xfId="71" applyFont="1" applyFill="1"/>
    <xf numFmtId="173" fontId="13" fillId="2" borderId="0" xfId="0" applyNumberFormat="1" applyFont="1" applyFill="1" applyBorder="1"/>
    <xf numFmtId="0" fontId="13" fillId="0" borderId="109" xfId="0" applyFont="1" applyFill="1" applyBorder="1" applyAlignment="1">
      <alignment horizontal="left" vertical="top" wrapText="1"/>
    </xf>
    <xf numFmtId="0" fontId="219" fillId="28" borderId="0" xfId="0" applyFont="1" applyFill="1" applyProtection="1">
      <protection locked="0"/>
    </xf>
    <xf numFmtId="3" fontId="42" fillId="94" borderId="39" xfId="0" applyNumberFormat="1" applyFont="1" applyFill="1" applyBorder="1" applyAlignment="1" applyProtection="1">
      <alignment horizontal="center" vertical="center"/>
      <protection locked="0"/>
    </xf>
    <xf numFmtId="3" fontId="45" fillId="94" borderId="0"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1062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94" xr:uid="{02188C89-71EB-45BA-BCB8-4E2CE6F95892}"/>
    <cellStyle name="$ 2" xfId="9793" xr:uid="{F189127B-6361-4CCB-A14D-A881C61694AC}"/>
    <cellStyle name="$ 3" xfId="10567" xr:uid="{17DE3350-5A0F-404C-9E8F-C8EEF14B1B4B}"/>
    <cellStyle name="%" xfId="708" xr:uid="{00000000-0005-0000-0000-000004000000}"/>
    <cellStyle name="%.00" xfId="709" xr:uid="{00000000-0005-0000-0000-000005000000}"/>
    <cellStyle name="(Heading)" xfId="704" xr:uid="{00000000-0005-0000-0000-000006000000}"/>
    <cellStyle name="(Heading) 2" xfId="9790" xr:uid="{0F510B72-D373-4A8E-9169-0FFCD0BF14C2}"/>
    <cellStyle name="(Heading) 3" xfId="10569" xr:uid="{D3F680C4-80ED-43AD-90EE-0D1CD5042929}"/>
    <cellStyle name="(Lefting)" xfId="705" xr:uid="{00000000-0005-0000-0000-000007000000}"/>
    <cellStyle name="(Lefting) 2" xfId="9791" xr:uid="{35A5D34B-DF67-49BF-B36F-DEE5B796A5C6}"/>
    <cellStyle name="(Lefting) 3" xfId="10568" xr:uid="{1B63CEC1-B1E6-405C-BCB0-8853617F8BAC}"/>
    <cellStyle name="(z*¯_x000f_°(”,¯?À(¢,¯?Ð(°,¯?à(Â,¯?ð(Ô,¯?" xfId="706" xr:uid="{00000000-0005-0000-0000-000008000000}"/>
    <cellStyle name="(z*¯_x000f_°(”,¯?À(¢,¯?Ð(°,¯?à(Â,¯?ð(Ô,¯? 2" xfId="9792" xr:uid="{C6DEF261-8167-420A-8F53-030905758A68}"/>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9" xr:uid="{74AA79D9-223F-48A7-9E50-E2D39E32DD1F}"/>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97" xr:uid="{D6B99E6F-9F06-4606-9652-D8D189FBD2A9}"/>
    <cellStyle name="Accounting w/$ Total" xfId="1352" xr:uid="{00000000-0005-0000-0000-0000C3020000}"/>
    <cellStyle name="Accounting w/$ Total 2" xfId="9798" xr:uid="{89E91C81-8003-49C9-B687-6A2FAE685056}"/>
    <cellStyle name="Accounting w/o $" xfId="1353" xr:uid="{00000000-0005-0000-0000-0000C4020000}"/>
    <cellStyle name="Accounting w/o $ 2" xfId="9799" xr:uid="{597C09EC-D1B1-4614-AF8A-DA518E882F1C}"/>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46" xr:uid="{05ADB066-4E37-4688-BCC2-1EFE8AE5F85D}"/>
    <cellStyle name="Aprice 3" xfId="9800" xr:uid="{710CB4D4-F5F6-4B5B-B5B7-82361B745860}"/>
    <cellStyle name="ar" xfId="1364" xr:uid="{00000000-0005-0000-0000-0000D5020000}"/>
    <cellStyle name="ar 2" xfId="6863" xr:uid="{00000000-0005-0000-0000-0000D6020000}"/>
    <cellStyle name="ar 2 2" xfId="10520" xr:uid="{5A62A876-5EEA-403B-BD23-87BDF00F8F78}"/>
    <cellStyle name="ar 3" xfId="10566" xr:uid="{F7A45076-D333-45CC-96F2-85D788D59A97}"/>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3" xfId="10565" xr:uid="{B145EF99-2895-42AC-BBA4-F8948109C22B}"/>
    <cellStyle name="Border Heavy" xfId="1382" xr:uid="{00000000-0005-0000-0000-0000EB020000}"/>
    <cellStyle name="Border Thin" xfId="1383" xr:uid="{00000000-0005-0000-0000-0000EC020000}"/>
    <cellStyle name="Border Thin 2" xfId="9801" xr:uid="{1D3C6376-5F23-4A86-A3F3-F459746ABB1F}"/>
    <cellStyle name="Border, Bottom" xfId="1384" xr:uid="{00000000-0005-0000-0000-0000ED020000}"/>
    <cellStyle name="Border, Bottom 2" xfId="5694" xr:uid="{00000000-0005-0000-0000-0000EE020000}"/>
    <cellStyle name="Border, Bottom 3" xfId="10564" xr:uid="{61B4FCB8-5A94-4818-A524-FEE20ED0629C}"/>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802" xr:uid="{716C8DD1-F8D0-4BE0-9650-A90909327FBF}"/>
    <cellStyle name="Border, Top 3" xfId="10563" xr:uid="{CBD72CB8-AD3E-4472-A2CC-3A0ADF59BDDA}"/>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803" xr:uid="{8AD8E3D2-06DA-43C8-BDE1-AB0212F1ACF4}"/>
    <cellStyle name="Calcul 3" xfId="10562" xr:uid="{31474198-2CB1-4FDA-BA68-3162582C2B4D}"/>
    <cellStyle name="Calculation 2" xfId="36" xr:uid="{00000000-0005-0000-0000-0000FF020000}"/>
    <cellStyle name="Calculation 2 10" xfId="9745" xr:uid="{00000000-0005-0000-0000-000000030000}"/>
    <cellStyle name="Calculation 2 10 2" xfId="10596" xr:uid="{18FB955E-DE85-4EBA-BE3B-3E8F074DF552}"/>
    <cellStyle name="Calculation 2 11" xfId="10595" xr:uid="{A4B75B14-9C89-4865-B4F9-F396BEF58B6C}"/>
    <cellStyle name="Calculation 2 2" xfId="64" xr:uid="{00000000-0005-0000-0000-000001030000}"/>
    <cellStyle name="Calculation 2 2 2" xfId="84" xr:uid="{00000000-0005-0000-0000-000002030000}"/>
    <cellStyle name="Calculation 2 2 2 2" xfId="9766" xr:uid="{00000000-0005-0000-0000-000003030000}"/>
    <cellStyle name="Calculation 2 2 2 2 2" xfId="10616" xr:uid="{42EEEF7F-FF9B-41E1-AD04-25BCFF227DA7}"/>
    <cellStyle name="Calculation 2 2 2 3" xfId="10575" xr:uid="{72C1FC80-0D71-418C-94E4-9C2A4D00312A}"/>
    <cellStyle name="Calculation 2 2 3" xfId="9752" xr:uid="{00000000-0005-0000-0000-000004030000}"/>
    <cellStyle name="Calculation 2 2 3 2" xfId="10602" xr:uid="{C3B747DB-998F-478D-B849-728BB3487FF5}"/>
    <cellStyle name="Calculation 2 2 4" xfId="10589" xr:uid="{131E1AA6-375A-453F-B465-BCD765FF4AD8}"/>
    <cellStyle name="Calculation 2 3" xfId="78" xr:uid="{00000000-0005-0000-0000-000005030000}"/>
    <cellStyle name="Calculation 2 3 2" xfId="9760" xr:uid="{00000000-0005-0000-0000-000006030000}"/>
    <cellStyle name="Calculation 2 3 2 2" xfId="10610" xr:uid="{714C68C5-38D2-418D-B83E-F80EB1A4A9D0}"/>
    <cellStyle name="Calculation 2 3 3" xfId="10581" xr:uid="{B5973BF6-CCD2-4811-A422-33E5EB6703F6}"/>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804" xr:uid="{03D23647-EF44-429A-B7B7-31F48BA4287E}"/>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806" xr:uid="{F0486F8F-F095-4C9B-9B83-74B9A8F4B45C}"/>
    <cellStyle name="Comma 10 3" xfId="1442" xr:uid="{00000000-0005-0000-0000-000033030000}"/>
    <cellStyle name="Comma 10 3 2" xfId="9807" xr:uid="{BC3E1E38-F005-4FAF-8C2A-2690DFA1FE71}"/>
    <cellStyle name="Comma 10 4" xfId="1443" xr:uid="{00000000-0005-0000-0000-000034030000}"/>
    <cellStyle name="Comma 10 4 2" xfId="9808" xr:uid="{87609F2F-2B02-4C55-A972-009888D681CA}"/>
    <cellStyle name="Comma 10 5" xfId="1444" xr:uid="{00000000-0005-0000-0000-000035030000}"/>
    <cellStyle name="Comma 10 5 2" xfId="9809" xr:uid="{A3816246-6B40-46C2-9BFB-4DB89C1C0650}"/>
    <cellStyle name="Comma 10 6" xfId="9805" xr:uid="{25DD1246-AE8D-4436-A2D5-8EA6C0CD7076}"/>
    <cellStyle name="Comma 11" xfId="1445" xr:uid="{00000000-0005-0000-0000-000036030000}"/>
    <cellStyle name="Comma 11 2" xfId="9810" xr:uid="{B858CFAC-DBF5-47BE-9BC0-76A3DF86A057}"/>
    <cellStyle name="Comma 12" xfId="1446" xr:uid="{00000000-0005-0000-0000-000037030000}"/>
    <cellStyle name="Comma 12 2" xfId="9811" xr:uid="{29ECA6E3-A5E2-4949-8C2A-5982DF4458AF}"/>
    <cellStyle name="Comma 13" xfId="132" xr:uid="{00000000-0005-0000-0000-000038030000}"/>
    <cellStyle name="Comma 13 2" xfId="9781" xr:uid="{4E24D458-FE1D-4F81-8A69-37D8F1F7816B}"/>
    <cellStyle name="Comma 14" xfId="6210" xr:uid="{00000000-0005-0000-0000-000039030000}"/>
    <cellStyle name="Comma 14 2" xfId="10548" xr:uid="{B1B13FBE-1D37-43BB-AE18-B4D19A6AB09D}"/>
    <cellStyle name="Comma 15" xfId="6262" xr:uid="{00000000-0005-0000-0000-00003A030000}"/>
    <cellStyle name="Comma 15 2" xfId="10549" xr:uid="{A94A9CA3-A0A4-4D78-93B2-5E7476DFCF7B}"/>
    <cellStyle name="Comma 16" xfId="6264" xr:uid="{00000000-0005-0000-0000-00003B030000}"/>
    <cellStyle name="Comma 16 2" xfId="10551" xr:uid="{9B5E13D0-2E2C-4361-85D4-BCA744FD4D8A}"/>
    <cellStyle name="Comma 17" xfId="6263" xr:uid="{00000000-0005-0000-0000-00003C030000}"/>
    <cellStyle name="Comma 17 2" xfId="10550" xr:uid="{17094219-8B86-449B-8890-EAD55C285B0B}"/>
    <cellStyle name="Comma 18" xfId="9778" xr:uid="{929A8E6C-74DD-472A-9AC7-15C50FC674E8}"/>
    <cellStyle name="Comma 19" xfId="10582" xr:uid="{DFA21C8E-5A4D-4CDE-A247-D31B8C86810E}"/>
    <cellStyle name="Comma 2" xfId="1" xr:uid="{00000000-0005-0000-0000-00003D030000}"/>
    <cellStyle name="Comma 2 10" xfId="1447" xr:uid="{00000000-0005-0000-0000-00003E030000}"/>
    <cellStyle name="Comma 2 10 2" xfId="9812" xr:uid="{F14678E4-5ED3-4FEB-B867-63E58CED2F07}"/>
    <cellStyle name="Comma 2 11" xfId="1448" xr:uid="{00000000-0005-0000-0000-00003F030000}"/>
    <cellStyle name="Comma 2 11 2" xfId="1449" xr:uid="{00000000-0005-0000-0000-000040030000}"/>
    <cellStyle name="Comma 2 11 2 2" xfId="1450" xr:uid="{00000000-0005-0000-0000-000041030000}"/>
    <cellStyle name="Comma 2 11 2 2 2" xfId="9815" xr:uid="{EFC77CE1-4B5D-4900-A20E-1E82417E7F0C}"/>
    <cellStyle name="Comma 2 11 2 3" xfId="9814" xr:uid="{39C55B71-8335-41B2-A42F-EF622A2BA423}"/>
    <cellStyle name="Comma 2 11 3" xfId="1451" xr:uid="{00000000-0005-0000-0000-000042030000}"/>
    <cellStyle name="Comma 2 11 3 2" xfId="9816" xr:uid="{AC604B47-1242-4506-AF35-65D608E03D63}"/>
    <cellStyle name="Comma 2 11 4" xfId="9813" xr:uid="{A21A47D0-8E1B-4BF6-B052-F0CA98EBEEE8}"/>
    <cellStyle name="Comma 2 12" xfId="1452" xr:uid="{00000000-0005-0000-0000-000043030000}"/>
    <cellStyle name="Comma 2 12 2" xfId="1453" xr:uid="{00000000-0005-0000-0000-000044030000}"/>
    <cellStyle name="Comma 2 12 2 2" xfId="9818" xr:uid="{C375D3EB-C5D3-45C8-A534-9BB95145D3CB}"/>
    <cellStyle name="Comma 2 12 3" xfId="9817" xr:uid="{AD4FDD42-1F94-4D3E-81D7-3D4F2173B048}"/>
    <cellStyle name="Comma 2 13" xfId="1454" xr:uid="{00000000-0005-0000-0000-000045030000}"/>
    <cellStyle name="Comma 2 13 2" xfId="9819" xr:uid="{6DFB81DD-6A53-4638-A9B3-A244A232E883}"/>
    <cellStyle name="Comma 2 14" xfId="1455" xr:uid="{00000000-0005-0000-0000-000046030000}"/>
    <cellStyle name="Comma 2 14 2" xfId="9820" xr:uid="{50F85314-662B-427C-B669-CF0BF7E25E21}"/>
    <cellStyle name="Comma 2 15" xfId="1456" xr:uid="{00000000-0005-0000-0000-000047030000}"/>
    <cellStyle name="Comma 2 15 2" xfId="9821" xr:uid="{E6EDFC1D-ADE9-455F-9CD2-60EE3AA27CE4}"/>
    <cellStyle name="Comma 2 16" xfId="1457" xr:uid="{00000000-0005-0000-0000-000048030000}"/>
    <cellStyle name="Comma 2 16 2" xfId="9822" xr:uid="{2CC20EF0-5F27-407E-93EE-90D24DDA7829}"/>
    <cellStyle name="Comma 2 17" xfId="1458" xr:uid="{00000000-0005-0000-0000-000049030000}"/>
    <cellStyle name="Comma 2 17 2" xfId="9823" xr:uid="{FB33FF15-657B-4580-B47C-D6032D4B6D88}"/>
    <cellStyle name="Comma 2 18" xfId="1459" xr:uid="{00000000-0005-0000-0000-00004A030000}"/>
    <cellStyle name="Comma 2 18 2" xfId="9824" xr:uid="{273B2D39-BEB3-4D20-9D7B-E2E8DE690ED4}"/>
    <cellStyle name="Comma 2 19" xfId="1460" xr:uid="{00000000-0005-0000-0000-00004B030000}"/>
    <cellStyle name="Comma 2 19 2" xfId="9825" xr:uid="{01EF4389-BDC6-484C-8A48-81C88A733250}"/>
    <cellStyle name="Comma 2 2" xfId="2" xr:uid="{00000000-0005-0000-0000-00004C030000}"/>
    <cellStyle name="Comma 2 2 10" xfId="1461" xr:uid="{00000000-0005-0000-0000-00004D030000}"/>
    <cellStyle name="Comma 2 2 10 2" xfId="9826" xr:uid="{F442E03D-20BB-435D-8955-36F52CF88608}"/>
    <cellStyle name="Comma 2 2 11" xfId="1462" xr:uid="{00000000-0005-0000-0000-00004E030000}"/>
    <cellStyle name="Comma 2 2 11 2" xfId="9827" xr:uid="{0A8DA126-EEB4-4D2E-9ADB-7F1DA1DFC2F0}"/>
    <cellStyle name="Comma 2 2 12" xfId="9772" xr:uid="{A791A2FC-3420-4843-B73F-A939D0D94466}"/>
    <cellStyle name="Comma 2 2 2" xfId="1463" xr:uid="{00000000-0005-0000-0000-00004F030000}"/>
    <cellStyle name="Comma 2 2 2 2" xfId="1464" xr:uid="{00000000-0005-0000-0000-000050030000}"/>
    <cellStyle name="Comma 2 2 2 2 2" xfId="9829" xr:uid="{D0C356DE-D01F-4031-8E72-FA94C0ADE986}"/>
    <cellStyle name="Comma 2 2 2 3" xfId="9828" xr:uid="{8FF61A76-D0DA-4084-B61A-954CD98B8DA6}"/>
    <cellStyle name="Comma 2 2 3" xfId="1465" xr:uid="{00000000-0005-0000-0000-000051030000}"/>
    <cellStyle name="Comma 2 2 3 2" xfId="9830" xr:uid="{A7F2F450-B9CC-489D-A5AE-049A0F603FDA}"/>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31" xr:uid="{093BCE72-77D6-4984-9274-50B321FC1078}"/>
    <cellStyle name="Comma 2 2 9" xfId="1471" xr:uid="{00000000-0005-0000-0000-000057030000}"/>
    <cellStyle name="Comma 2 2 9 2" xfId="9832" xr:uid="{F57043E5-C9C2-4295-A103-F6AB983C86A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33" xr:uid="{F8B66996-9D7F-42CE-8109-CCC7F5CBCEB5}"/>
    <cellStyle name="Comma 2 3 7" xfId="1477" xr:uid="{00000000-0005-0000-0000-00005E030000}"/>
    <cellStyle name="Comma 2 3 7 2" xfId="9834" xr:uid="{A7291A43-204C-46C4-9C45-E68C55BEFA63}"/>
    <cellStyle name="Comma 2 3 8" xfId="1478" xr:uid="{00000000-0005-0000-0000-00005F030000}"/>
    <cellStyle name="Comma 2 3 8 2" xfId="9835" xr:uid="{D7772B9A-64D7-4357-A654-27B4729B9974}"/>
    <cellStyle name="Comma 2 3 9" xfId="9775" xr:uid="{AF26E23A-A8FA-435E-B0E8-2D28FE109FA2}"/>
    <cellStyle name="Comma 2 4" xfId="1479" xr:uid="{00000000-0005-0000-0000-000060030000}"/>
    <cellStyle name="Comma 2 4 2" xfId="1480" xr:uid="{00000000-0005-0000-0000-000061030000}"/>
    <cellStyle name="Comma 2 4 2 2" xfId="9837" xr:uid="{F3A9FD51-786C-41FF-B385-A0D80132C89A}"/>
    <cellStyle name="Comma 2 4 3" xfId="1481" xr:uid="{00000000-0005-0000-0000-000062030000}"/>
    <cellStyle name="Comma 2 4 3 2" xfId="9838" xr:uid="{AD58F7D3-12AE-4024-A475-246777F982CB}"/>
    <cellStyle name="Comma 2 4 4" xfId="9836" xr:uid="{37C7B246-F3AE-42AF-B11E-DB13D29D6499}"/>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43" xr:uid="{46CD7DEA-D557-454C-8A5F-BBB0A03E3BDA}"/>
    <cellStyle name="Comma 2 5 2 2 2 3" xfId="9842" xr:uid="{D228ED41-66A0-49DA-A801-41A6C6327215}"/>
    <cellStyle name="Comma 2 5 2 2 3" xfId="1487" xr:uid="{00000000-0005-0000-0000-000068030000}"/>
    <cellStyle name="Comma 2 5 2 2 3 2" xfId="9844" xr:uid="{A3883D5F-151C-4D77-A19A-6C450BA65701}"/>
    <cellStyle name="Comma 2 5 2 2 4" xfId="9841" xr:uid="{7A35CBD5-6BB1-4B80-9722-2A70D7E72EBD}"/>
    <cellStyle name="Comma 2 5 2 3" xfId="1488" xr:uid="{00000000-0005-0000-0000-000069030000}"/>
    <cellStyle name="Comma 2 5 2 3 2" xfId="1489" xr:uid="{00000000-0005-0000-0000-00006A030000}"/>
    <cellStyle name="Comma 2 5 2 3 2 2" xfId="9846" xr:uid="{ACCA34D9-0AC4-4D67-B7EF-0C4863D9FDAF}"/>
    <cellStyle name="Comma 2 5 2 3 3" xfId="9845" xr:uid="{07BBD1D4-38C3-4AD4-884C-4A2FE5085B61}"/>
    <cellStyle name="Comma 2 5 2 4" xfId="1490" xr:uid="{00000000-0005-0000-0000-00006B030000}"/>
    <cellStyle name="Comma 2 5 2 4 2" xfId="9847" xr:uid="{28113118-8E6E-489E-8C69-2C47353C348F}"/>
    <cellStyle name="Comma 2 5 2 5" xfId="9840" xr:uid="{96B1EFE5-661A-4C6A-9ED1-6718D0199E81}"/>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51" xr:uid="{9130A155-7E49-49C5-A8FF-24E1CD29705D}"/>
    <cellStyle name="Comma 2 5 3 2 2 3" xfId="9850" xr:uid="{017EF124-5F19-4415-BA37-6318803CD505}"/>
    <cellStyle name="Comma 2 5 3 2 3" xfId="1495" xr:uid="{00000000-0005-0000-0000-000070030000}"/>
    <cellStyle name="Comma 2 5 3 2 3 2" xfId="9852" xr:uid="{3BB0623E-E385-4823-B755-BF042D5BD4CC}"/>
    <cellStyle name="Comma 2 5 3 2 4" xfId="9849" xr:uid="{2FF029F7-8D07-4473-8795-96BAC699B34E}"/>
    <cellStyle name="Comma 2 5 3 3" xfId="1496" xr:uid="{00000000-0005-0000-0000-000071030000}"/>
    <cellStyle name="Comma 2 5 3 3 2" xfId="1497" xr:uid="{00000000-0005-0000-0000-000072030000}"/>
    <cellStyle name="Comma 2 5 3 3 2 2" xfId="9854" xr:uid="{51451659-2818-48AB-B71A-378BBCD04618}"/>
    <cellStyle name="Comma 2 5 3 3 3" xfId="9853" xr:uid="{ABCAC860-7AA9-4DC2-95EF-DEF23FB896D6}"/>
    <cellStyle name="Comma 2 5 3 4" xfId="1498" xr:uid="{00000000-0005-0000-0000-000073030000}"/>
    <cellStyle name="Comma 2 5 3 4 2" xfId="9855" xr:uid="{E3350FEF-3E17-49EA-AEAA-A7379BF2485F}"/>
    <cellStyle name="Comma 2 5 3 5" xfId="9848" xr:uid="{7FC09008-E14D-41EC-8D57-BCB92D021DB4}"/>
    <cellStyle name="Comma 2 5 4" xfId="1499" xr:uid="{00000000-0005-0000-0000-000074030000}"/>
    <cellStyle name="Comma 2 5 4 2" xfId="1500" xr:uid="{00000000-0005-0000-0000-000075030000}"/>
    <cellStyle name="Comma 2 5 4 2 2" xfId="1501" xr:uid="{00000000-0005-0000-0000-000076030000}"/>
    <cellStyle name="Comma 2 5 4 2 2 2" xfId="9858" xr:uid="{36E2224A-4CE3-4A4B-AFC3-60608A6ACB90}"/>
    <cellStyle name="Comma 2 5 4 2 3" xfId="9857" xr:uid="{92CB32D1-C806-4B8A-9439-3B7BD9731D0E}"/>
    <cellStyle name="Comma 2 5 4 3" xfId="1502" xr:uid="{00000000-0005-0000-0000-000077030000}"/>
    <cellStyle name="Comma 2 5 4 3 2" xfId="9859" xr:uid="{B3AC32BB-6696-4350-B286-EFC558E9EEF0}"/>
    <cellStyle name="Comma 2 5 4 4" xfId="9856" xr:uid="{7CEB12DF-4621-42EB-AA3C-D115D11B9CF3}"/>
    <cellStyle name="Comma 2 5 5" xfId="1503" xr:uid="{00000000-0005-0000-0000-000078030000}"/>
    <cellStyle name="Comma 2 5 5 2" xfId="1504" xr:uid="{00000000-0005-0000-0000-000079030000}"/>
    <cellStyle name="Comma 2 5 5 2 2" xfId="9861" xr:uid="{57A4FC94-C520-4D3C-B6A7-459796A6E378}"/>
    <cellStyle name="Comma 2 5 5 3" xfId="9860" xr:uid="{6E7DDB13-3828-4081-8346-FF30258A3673}"/>
    <cellStyle name="Comma 2 5 6" xfId="1505" xr:uid="{00000000-0005-0000-0000-00007A030000}"/>
    <cellStyle name="Comma 2 5 6 2" xfId="9862" xr:uid="{813B1D73-B622-4252-A4F7-A9C67ABE2D16}"/>
    <cellStyle name="Comma 2 5 7" xfId="9839" xr:uid="{5366E967-B3FD-434C-A39F-0E97830C36FC}"/>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66" xr:uid="{C2D712B1-4F99-4AD1-AAAF-9FB39D78A30E}"/>
    <cellStyle name="Comma 2 6 2 2 3" xfId="9865" xr:uid="{EDF4C2E7-7443-4D81-850A-236416395597}"/>
    <cellStyle name="Comma 2 6 2 3" xfId="1510" xr:uid="{00000000-0005-0000-0000-00007F030000}"/>
    <cellStyle name="Comma 2 6 2 3 2" xfId="9867" xr:uid="{9E67B6D8-2E55-4A05-8AA3-95523F5C7D17}"/>
    <cellStyle name="Comma 2 6 2 4" xfId="9864" xr:uid="{7BA28736-976B-47AF-9D90-0651F681095C}"/>
    <cellStyle name="Comma 2 6 3" xfId="1511" xr:uid="{00000000-0005-0000-0000-000080030000}"/>
    <cellStyle name="Comma 2 6 3 2" xfId="1512" xr:uid="{00000000-0005-0000-0000-000081030000}"/>
    <cellStyle name="Comma 2 6 3 2 2" xfId="9869" xr:uid="{ACCEADE4-DB09-4EFA-9AF5-89D454D06A09}"/>
    <cellStyle name="Comma 2 6 3 3" xfId="9868" xr:uid="{AFA1A407-6EEF-408E-9453-5440B10DF74F}"/>
    <cellStyle name="Comma 2 6 4" xfId="1513" xr:uid="{00000000-0005-0000-0000-000082030000}"/>
    <cellStyle name="Comma 2 6 4 2" xfId="9870" xr:uid="{C18D5FF5-8C89-4812-8282-5303EA687FCE}"/>
    <cellStyle name="Comma 2 6 5" xfId="9863" xr:uid="{1CE68E08-00DE-43E4-9467-A61112556209}"/>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74" xr:uid="{91D7BA88-0B29-44C6-9D08-128345A095C8}"/>
    <cellStyle name="Comma 2 7 2 2 3" xfId="9873" xr:uid="{EC6166CF-F9BB-45C5-909B-5225974EA2CD}"/>
    <cellStyle name="Comma 2 7 2 3" xfId="1518" xr:uid="{00000000-0005-0000-0000-000087030000}"/>
    <cellStyle name="Comma 2 7 2 3 2" xfId="9875" xr:uid="{B2147C02-4470-415B-AEC6-072CC67BCB6C}"/>
    <cellStyle name="Comma 2 7 2 4" xfId="9872" xr:uid="{40C17AD0-90B5-4A71-BD5B-7BE9353F1F63}"/>
    <cellStyle name="Comma 2 7 3" xfId="1519" xr:uid="{00000000-0005-0000-0000-000088030000}"/>
    <cellStyle name="Comma 2 7 3 2" xfId="1520" xr:uid="{00000000-0005-0000-0000-000089030000}"/>
    <cellStyle name="Comma 2 7 3 2 2" xfId="9877" xr:uid="{F62D3B0D-13F5-4C8D-8F6E-F852CEA4B258}"/>
    <cellStyle name="Comma 2 7 3 3" xfId="9876" xr:uid="{502A21ED-4242-4316-9792-F89C3EE0E8E2}"/>
    <cellStyle name="Comma 2 7 4" xfId="1521" xr:uid="{00000000-0005-0000-0000-00008A030000}"/>
    <cellStyle name="Comma 2 7 4 2" xfId="9878" xr:uid="{1208499D-ABF8-451A-B12C-745A4AC817C2}"/>
    <cellStyle name="Comma 2 7 5" xfId="9871" xr:uid="{2FF09E0A-929D-4F96-B793-BEFF4BB6FC9D}"/>
    <cellStyle name="Comma 2 8" xfId="1522" xr:uid="{00000000-0005-0000-0000-00008B030000}"/>
    <cellStyle name="Comma 2 8 2" xfId="9879" xr:uid="{97A4AA59-117F-4BA1-898F-F60A68D705E3}"/>
    <cellStyle name="Comma 2 9" xfId="1523" xr:uid="{00000000-0005-0000-0000-00008C030000}"/>
    <cellStyle name="Comma 2 9 2" xfId="1524" xr:uid="{00000000-0005-0000-0000-00008D030000}"/>
    <cellStyle name="Comma 2 9 2 2" xfId="1525" xr:uid="{00000000-0005-0000-0000-00008E030000}"/>
    <cellStyle name="Comma 2 9 2 2 2" xfId="9882" xr:uid="{8B9838E2-178F-4EE5-B062-B32FB3E7CCE2}"/>
    <cellStyle name="Comma 2 9 2 3" xfId="9881" xr:uid="{6A3D93F4-14EA-4FED-B18F-31A838D4D214}"/>
    <cellStyle name="Comma 2 9 3" xfId="1526" xr:uid="{00000000-0005-0000-0000-00008F030000}"/>
    <cellStyle name="Comma 2 9 3 2" xfId="9883" xr:uid="{4D4CED8D-32B2-4CE6-BCC2-439E42D29AC3}"/>
    <cellStyle name="Comma 2 9 4" xfId="9880" xr:uid="{DC1F5AB4-6D22-4256-8895-BDB9F25FDA6A}"/>
    <cellStyle name="Comma 2*" xfId="1527" xr:uid="{00000000-0005-0000-0000-000090030000}"/>
    <cellStyle name="Comma 3" xfId="3" xr:uid="{00000000-0005-0000-0000-000091030000}"/>
    <cellStyle name="Comma 3 10" xfId="9773" xr:uid="{7F29DC76-D873-4351-A74C-2285733CFF1B}"/>
    <cellStyle name="Comma 3 2" xfId="40" xr:uid="{00000000-0005-0000-0000-000092030000}"/>
    <cellStyle name="Comma 3 2 2" xfId="1528" xr:uid="{00000000-0005-0000-0000-000093030000}"/>
    <cellStyle name="Comma 3 2 2 2" xfId="9884" xr:uid="{F5AF15A3-4684-40A3-8023-33BB8C144138}"/>
    <cellStyle name="Comma 3 2 3" xfId="9776" xr:uid="{CA69CEA1-4390-4214-858C-61A5886E4E51}"/>
    <cellStyle name="Comma 3 3" xfId="1529" xr:uid="{00000000-0005-0000-0000-000094030000}"/>
    <cellStyle name="Comma 3 3 2" xfId="1530" xr:uid="{00000000-0005-0000-0000-000095030000}"/>
    <cellStyle name="Comma 3 3 2 2" xfId="1531" xr:uid="{00000000-0005-0000-0000-000096030000}"/>
    <cellStyle name="Comma 3 3 2 2 2" xfId="9887" xr:uid="{25552F0F-A975-4495-AC90-236F4116A937}"/>
    <cellStyle name="Comma 3 3 2 3" xfId="9886" xr:uid="{C0FAA3D2-E943-402B-A746-2D002C018E54}"/>
    <cellStyle name="Comma 3 3 3" xfId="1532" xr:uid="{00000000-0005-0000-0000-000097030000}"/>
    <cellStyle name="Comma 3 3 3 2" xfId="9888" xr:uid="{1C3DD9E8-FDAF-45C0-9429-33F8BADE8BFF}"/>
    <cellStyle name="Comma 3 3 4" xfId="1533" xr:uid="{00000000-0005-0000-0000-000098030000}"/>
    <cellStyle name="Comma 3 3 4 2" xfId="9889" xr:uid="{FFF457DB-FEF1-4F04-B9A5-62B2B855A693}"/>
    <cellStyle name="Comma 3 3 5" xfId="9885" xr:uid="{58E4F269-8338-4EDE-9E17-506ED83B93EB}"/>
    <cellStyle name="Comma 3 4" xfId="1534" xr:uid="{00000000-0005-0000-0000-000099030000}"/>
    <cellStyle name="Comma 3 4 2" xfId="1535" xr:uid="{00000000-0005-0000-0000-00009A030000}"/>
    <cellStyle name="Comma 3 4 2 2" xfId="9891" xr:uid="{42FFF1A9-B4CB-4A89-8E1C-BA1A97962E7C}"/>
    <cellStyle name="Comma 3 4 3" xfId="1536" xr:uid="{00000000-0005-0000-0000-00009B030000}"/>
    <cellStyle name="Comma 3 4 3 2" xfId="9892" xr:uid="{DA0B254E-1100-4F99-BD29-228785C9C722}"/>
    <cellStyle name="Comma 3 4 4" xfId="9890" xr:uid="{2552A710-0999-4380-89F0-5BD699DC2EEC}"/>
    <cellStyle name="Comma 3 5" xfId="1537" xr:uid="{00000000-0005-0000-0000-00009C030000}"/>
    <cellStyle name="Comma 3 5 2" xfId="9893" xr:uid="{C168B35A-7C86-4BD4-993E-B6C626C5F3FF}"/>
    <cellStyle name="Comma 3 6" xfId="1538" xr:uid="{00000000-0005-0000-0000-00009D030000}"/>
    <cellStyle name="Comma 3 6 2" xfId="9894" xr:uid="{603F6263-32C9-44A8-A3CD-4ACA82F12E4D}"/>
    <cellStyle name="Comma 3 7" xfId="1539" xr:uid="{00000000-0005-0000-0000-00009E030000}"/>
    <cellStyle name="Comma 3 7 2" xfId="9895" xr:uid="{36FC8220-34EC-43A4-8DF3-15C531B40B92}"/>
    <cellStyle name="Comma 3 8" xfId="1540" xr:uid="{00000000-0005-0000-0000-00009F030000}"/>
    <cellStyle name="Comma 3 8 2" xfId="9896" xr:uid="{0E8899E2-C24E-4913-A360-FDA0CFA23140}"/>
    <cellStyle name="Comma 3 9" xfId="1541" xr:uid="{00000000-0005-0000-0000-0000A0030000}"/>
    <cellStyle name="Comma 3 9 2" xfId="9897" xr:uid="{4872A36E-FE08-4B5F-883A-6203389D7930}"/>
    <cellStyle name="Comma 4" xfId="38" xr:uid="{00000000-0005-0000-0000-0000A1030000}"/>
    <cellStyle name="Comma 4 10" xfId="1542" xr:uid="{00000000-0005-0000-0000-0000A2030000}"/>
    <cellStyle name="Comma 4 10 2" xfId="9898" xr:uid="{25393225-13D9-4DD4-9B4C-E90FB3A09019}"/>
    <cellStyle name="Comma 4 11" xfId="1543" xr:uid="{00000000-0005-0000-0000-0000A3030000}"/>
    <cellStyle name="Comma 4 11 2" xfId="9899" xr:uid="{36CFC34D-5898-4FD5-9DE2-38C19E2D5947}"/>
    <cellStyle name="Comma 4 12" xfId="1544" xr:uid="{00000000-0005-0000-0000-0000A4030000}"/>
    <cellStyle name="Comma 4 12 2" xfId="9900" xr:uid="{F4B21D17-ED40-4F7C-ADEF-7DDC30851940}"/>
    <cellStyle name="Comma 4 13" xfId="1545" xr:uid="{00000000-0005-0000-0000-0000A5030000}"/>
    <cellStyle name="Comma 4 13 2" xfId="9901" xr:uid="{63FB88FC-C136-4F86-BE01-E239CA7B6B63}"/>
    <cellStyle name="Comma 4 14" xfId="1546" xr:uid="{00000000-0005-0000-0000-0000A6030000}"/>
    <cellStyle name="Comma 4 14 2" xfId="9902" xr:uid="{02BF4BD1-3F53-4531-A259-364EFDE55503}"/>
    <cellStyle name="Comma 4 15" xfId="9774" xr:uid="{91D0E5E2-FE23-4C51-AC70-3A2C3D83002D}"/>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906" xr:uid="{404D2B8F-61CB-4636-BD78-09639702E1A6}"/>
    <cellStyle name="Comma 4 2 2 2 3" xfId="9905" xr:uid="{F65C6A35-BD18-4495-AC68-D2DE31D9F6E0}"/>
    <cellStyle name="Comma 4 2 2 3" xfId="1551" xr:uid="{00000000-0005-0000-0000-0000AB030000}"/>
    <cellStyle name="Comma 4 2 2 3 2" xfId="9907" xr:uid="{7A30CFA2-D915-4944-AAD3-4934FEED57D5}"/>
    <cellStyle name="Comma 4 2 2 4" xfId="9904" xr:uid="{1A46982E-42D7-44E3-997D-1904C5AEFF5A}"/>
    <cellStyle name="Comma 4 2 3" xfId="1552" xr:uid="{00000000-0005-0000-0000-0000AC030000}"/>
    <cellStyle name="Comma 4 2 3 2" xfId="1553" xr:uid="{00000000-0005-0000-0000-0000AD030000}"/>
    <cellStyle name="Comma 4 2 3 2 2" xfId="9909" xr:uid="{5F0D6760-AE49-4768-ADE8-18EDB7D63470}"/>
    <cellStyle name="Comma 4 2 3 3" xfId="9908" xr:uid="{1E2B539E-FC25-4C84-B3D2-4AD4D1F2E04A}"/>
    <cellStyle name="Comma 4 2 4" xfId="1554" xr:uid="{00000000-0005-0000-0000-0000AE030000}"/>
    <cellStyle name="Comma 4 2 4 2" xfId="9910" xr:uid="{56625C80-E8B1-423E-9ECA-25037FA7E6FD}"/>
    <cellStyle name="Comma 4 2 5" xfId="1555" xr:uid="{00000000-0005-0000-0000-0000AF030000}"/>
    <cellStyle name="Comma 4 2 5 2" xfId="9911" xr:uid="{B27DC070-CAF8-49AC-9681-4135A6B5F74D}"/>
    <cellStyle name="Comma 4 2 6" xfId="9903" xr:uid="{BE6138AB-96CC-4612-A910-3B49D03E2377}"/>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15" xr:uid="{207B598F-B0FE-413C-8262-EF9835B8D171}"/>
    <cellStyle name="Comma 4 3 2 2 3" xfId="9914" xr:uid="{0853F7DB-6CFF-4997-9D70-E1C6C607783F}"/>
    <cellStyle name="Comma 4 3 2 3" xfId="1560" xr:uid="{00000000-0005-0000-0000-0000B4030000}"/>
    <cellStyle name="Comma 4 3 2 3 2" xfId="9916" xr:uid="{E40E2FDC-DB0B-4D36-A53B-BDBC7932353A}"/>
    <cellStyle name="Comma 4 3 2 4" xfId="9913" xr:uid="{43E3562C-4A1A-4547-B5E3-175DB6FE5BB5}"/>
    <cellStyle name="Comma 4 3 3" xfId="1561" xr:uid="{00000000-0005-0000-0000-0000B5030000}"/>
    <cellStyle name="Comma 4 3 3 2" xfId="1562" xr:uid="{00000000-0005-0000-0000-0000B6030000}"/>
    <cellStyle name="Comma 4 3 3 2 2" xfId="9918" xr:uid="{C0051DD0-0784-4FBB-95AE-5A9C0B68DBA6}"/>
    <cellStyle name="Comma 4 3 3 3" xfId="9917" xr:uid="{D7B3479D-13CB-4BA5-AB86-CB4BDBCF8504}"/>
    <cellStyle name="Comma 4 3 4" xfId="1563" xr:uid="{00000000-0005-0000-0000-0000B7030000}"/>
    <cellStyle name="Comma 4 3 4 2" xfId="9919" xr:uid="{58A0AA85-F9EB-4AA5-9BFC-7CECA7AADABA}"/>
    <cellStyle name="Comma 4 3 5" xfId="9912" xr:uid="{C3B3F915-99C4-49C4-8E2B-8575DA4483E6}"/>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22" xr:uid="{4D98840D-073A-4B16-886C-1E656DC4B360}"/>
    <cellStyle name="Comma 4 4 2 2 3" xfId="9921" xr:uid="{4688DEBF-1918-4B0D-A39D-F33EA46EF006}"/>
    <cellStyle name="Comma 4 4 2 3" xfId="1568" xr:uid="{00000000-0005-0000-0000-0000BC030000}"/>
    <cellStyle name="Comma 4 4 2 3 2" xfId="9923" xr:uid="{6CE307DF-958A-4552-9385-0AB105EAB922}"/>
    <cellStyle name="Comma 4 4 2 4" xfId="9920" xr:uid="{32FF3070-6454-4F07-BB02-740CACEF3112}"/>
    <cellStyle name="Comma 4 4 3" xfId="1569" xr:uid="{00000000-0005-0000-0000-0000BD030000}"/>
    <cellStyle name="Comma 4 4 3 2" xfId="1570" xr:uid="{00000000-0005-0000-0000-0000BE030000}"/>
    <cellStyle name="Comma 4 4 3 2 2" xfId="9925" xr:uid="{E08445D0-A87C-46DB-B364-FCEE9ED4687F}"/>
    <cellStyle name="Comma 4 4 3 3" xfId="9924" xr:uid="{6228BC78-D9D5-4C6E-A6A5-CB3E4D5F2AD6}"/>
    <cellStyle name="Comma 4 4 4" xfId="1571" xr:uid="{00000000-0005-0000-0000-0000BF030000}"/>
    <cellStyle name="Comma 4 4 4 2" xfId="9926" xr:uid="{FBAFB464-1046-40BF-BB1E-4D9228E000F8}"/>
    <cellStyle name="Comma 4 5" xfId="1572" xr:uid="{00000000-0005-0000-0000-0000C0030000}"/>
    <cellStyle name="Comma 4 5 2" xfId="1573" xr:uid="{00000000-0005-0000-0000-0000C1030000}"/>
    <cellStyle name="Comma 4 5 2 2" xfId="1574" xr:uid="{00000000-0005-0000-0000-0000C2030000}"/>
    <cellStyle name="Comma 4 5 2 2 2" xfId="9929" xr:uid="{E524C066-4BB8-4E4F-8E91-14C6123AD4C0}"/>
    <cellStyle name="Comma 4 5 2 3" xfId="9928" xr:uid="{71E3C5DF-B9C7-4629-8B8E-6AF82A0F0F4C}"/>
    <cellStyle name="Comma 4 5 3" xfId="1575" xr:uid="{00000000-0005-0000-0000-0000C3030000}"/>
    <cellStyle name="Comma 4 5 3 2" xfId="9930" xr:uid="{73F72EB0-459B-4A8A-870B-733378DABD34}"/>
    <cellStyle name="Comma 4 5 4" xfId="9927" xr:uid="{671B9544-AF1A-4510-AAB6-5FF2E896665E}"/>
    <cellStyle name="Comma 4 6" xfId="1576" xr:uid="{00000000-0005-0000-0000-0000C4030000}"/>
    <cellStyle name="Comma 4 6 2" xfId="1577" xr:uid="{00000000-0005-0000-0000-0000C5030000}"/>
    <cellStyle name="Comma 4 6 2 2" xfId="1578" xr:uid="{00000000-0005-0000-0000-0000C6030000}"/>
    <cellStyle name="Comma 4 6 2 2 2" xfId="9933" xr:uid="{3A83AB8C-DCF6-455E-9F85-6B30AA753D7C}"/>
    <cellStyle name="Comma 4 6 2 3" xfId="9932" xr:uid="{D763BFEE-3020-4F3A-B6EB-EB0DA77023A7}"/>
    <cellStyle name="Comma 4 6 3" xfId="1579" xr:uid="{00000000-0005-0000-0000-0000C7030000}"/>
    <cellStyle name="Comma 4 6 3 2" xfId="9934" xr:uid="{6D615196-A945-467C-8451-2350C5AC8D52}"/>
    <cellStyle name="Comma 4 6 4" xfId="9931" xr:uid="{BEF819CB-FEA8-453E-8732-CA6FAD1C77B7}"/>
    <cellStyle name="Comma 4 7" xfId="1580" xr:uid="{00000000-0005-0000-0000-0000C8030000}"/>
    <cellStyle name="Comma 4 7 2" xfId="1581" xr:uid="{00000000-0005-0000-0000-0000C9030000}"/>
    <cellStyle name="Comma 4 7 2 2" xfId="9936" xr:uid="{3D65D2FF-2EC9-48E2-9D06-F3BAD5F70437}"/>
    <cellStyle name="Comma 4 7 3" xfId="9935" xr:uid="{C5A63588-8397-4A06-B39B-5EB022AFE34C}"/>
    <cellStyle name="Comma 4 8" xfId="1582" xr:uid="{00000000-0005-0000-0000-0000CA030000}"/>
    <cellStyle name="Comma 4 8 2" xfId="9937" xr:uid="{4CF8FE6C-5C1E-4177-AD01-B05450422117}"/>
    <cellStyle name="Comma 4 9" xfId="1583" xr:uid="{00000000-0005-0000-0000-0000CB030000}"/>
    <cellStyle name="Comma 4 9 2" xfId="9938" xr:uid="{8939BB6D-0C95-4D2F-9976-B91A45DD8A8E}"/>
    <cellStyle name="Comma 5" xfId="90" xr:uid="{00000000-0005-0000-0000-0000CC030000}"/>
    <cellStyle name="Comma 5 10" xfId="1584" xr:uid="{00000000-0005-0000-0000-0000CD030000}"/>
    <cellStyle name="Comma 5 10 2" xfId="9939" xr:uid="{9828E51D-4701-472C-8AEA-ACD5065BB364}"/>
    <cellStyle name="Comma 5 11" xfId="1585" xr:uid="{00000000-0005-0000-0000-0000CE030000}"/>
    <cellStyle name="Comma 5 11 2" xfId="9940" xr:uid="{3F4C413D-B719-4510-A738-D27B5B4477BA}"/>
    <cellStyle name="Comma 5 12" xfId="1586" xr:uid="{00000000-0005-0000-0000-0000CF030000}"/>
    <cellStyle name="Comma 5 12 2" xfId="9941" xr:uid="{284073A7-431B-458F-8DC8-A551CB1A65E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45" xr:uid="{FDEEC241-9D49-4FFA-B6CF-C89BC1818940}"/>
    <cellStyle name="Comma 5 2 2 2 3" xfId="9944" xr:uid="{49D7FFAE-AA36-4B91-B5E3-31A5B35038EE}"/>
    <cellStyle name="Comma 5 2 2 3" xfId="1591" xr:uid="{00000000-0005-0000-0000-0000D4030000}"/>
    <cellStyle name="Comma 5 2 2 3 2" xfId="9946" xr:uid="{28D42F60-D1B8-4DAB-B7FD-B3E552C1D8EC}"/>
    <cellStyle name="Comma 5 2 2 4" xfId="9943" xr:uid="{0C5E71DC-2CD7-48EC-AC7D-1A86B30663D1}"/>
    <cellStyle name="Comma 5 2 3" xfId="1592" xr:uid="{00000000-0005-0000-0000-0000D5030000}"/>
    <cellStyle name="Comma 5 2 3 2" xfId="1593" xr:uid="{00000000-0005-0000-0000-0000D6030000}"/>
    <cellStyle name="Comma 5 2 3 2 2" xfId="9948" xr:uid="{BC703F5A-2B1D-44FC-844B-84590059C643}"/>
    <cellStyle name="Comma 5 2 3 3" xfId="9947" xr:uid="{444875A8-261A-4EBC-9C88-1AE62B0FBB0B}"/>
    <cellStyle name="Comma 5 2 4" xfId="1594" xr:uid="{00000000-0005-0000-0000-0000D7030000}"/>
    <cellStyle name="Comma 5 2 4 2" xfId="9949" xr:uid="{100489E7-7282-48AC-88A4-D78B6A4FE7B7}"/>
    <cellStyle name="Comma 5 2 5" xfId="9942" xr:uid="{D08CBD25-2E8D-489C-9611-E58593099A81}"/>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53" xr:uid="{F537CE39-DDE3-43E2-9E1B-CC8B679A0D59}"/>
    <cellStyle name="Comma 5 3 2 2 3" xfId="9952" xr:uid="{F070D36C-A42D-43C5-BE63-B3FD0A899BED}"/>
    <cellStyle name="Comma 5 3 2 3" xfId="1599" xr:uid="{00000000-0005-0000-0000-0000DC030000}"/>
    <cellStyle name="Comma 5 3 2 3 2" xfId="9954" xr:uid="{BDB634D8-A7E1-464B-A49F-D442E807BC01}"/>
    <cellStyle name="Comma 5 3 2 4" xfId="9951" xr:uid="{4C55FBD0-DA8C-498D-AAFD-A9B22A13B8EC}"/>
    <cellStyle name="Comma 5 3 3" xfId="1600" xr:uid="{00000000-0005-0000-0000-0000DD030000}"/>
    <cellStyle name="Comma 5 3 3 2" xfId="1601" xr:uid="{00000000-0005-0000-0000-0000DE030000}"/>
    <cellStyle name="Comma 5 3 3 2 2" xfId="9956" xr:uid="{DCD5AF85-F549-4C32-B9FE-EB4B6EA9F75C}"/>
    <cellStyle name="Comma 5 3 3 3" xfId="9955" xr:uid="{AFFA6CAE-A125-480F-8D85-BA9E857D5C66}"/>
    <cellStyle name="Comma 5 3 4" xfId="1602" xr:uid="{00000000-0005-0000-0000-0000DF030000}"/>
    <cellStyle name="Comma 5 3 4 2" xfId="9957" xr:uid="{70538712-9DBB-4DCD-94B4-B95AA2FA48F3}"/>
    <cellStyle name="Comma 5 3 5" xfId="9950" xr:uid="{171C8B2F-B01C-4FA6-B80B-900BB65CFD9A}"/>
    <cellStyle name="Comma 5 4" xfId="1603" xr:uid="{00000000-0005-0000-0000-0000E0030000}"/>
    <cellStyle name="Comma 5 4 2" xfId="1604" xr:uid="{00000000-0005-0000-0000-0000E1030000}"/>
    <cellStyle name="Comma 5 4 2 2" xfId="1605" xr:uid="{00000000-0005-0000-0000-0000E2030000}"/>
    <cellStyle name="Comma 5 4 2 2 2" xfId="9960" xr:uid="{1D8ED915-00D6-4556-9F37-9BF79F773C6F}"/>
    <cellStyle name="Comma 5 4 2 3" xfId="9959" xr:uid="{DB2F2D58-37FB-47B3-B667-C1BF2B24B4B4}"/>
    <cellStyle name="Comma 5 4 3" xfId="1606" xr:uid="{00000000-0005-0000-0000-0000E3030000}"/>
    <cellStyle name="Comma 5 4 3 2" xfId="9961" xr:uid="{71927F4C-92B6-4EF0-8FF5-E94418E255C2}"/>
    <cellStyle name="Comma 5 4 4" xfId="9958" xr:uid="{678B129F-973F-4A2B-A0BE-06A9C570C105}"/>
    <cellStyle name="Comma 5 5" xfId="1607" xr:uid="{00000000-0005-0000-0000-0000E4030000}"/>
    <cellStyle name="Comma 5 5 2" xfId="1608" xr:uid="{00000000-0005-0000-0000-0000E5030000}"/>
    <cellStyle name="Comma 5 5 2 2" xfId="1609" xr:uid="{00000000-0005-0000-0000-0000E6030000}"/>
    <cellStyle name="Comma 5 5 2 2 2" xfId="9964" xr:uid="{B29EEA40-D9E5-4F12-93F6-1DB2AC2F317A}"/>
    <cellStyle name="Comma 5 5 2 3" xfId="9963" xr:uid="{DB3E88EC-3633-42CE-8C84-F7FD5D553D9E}"/>
    <cellStyle name="Comma 5 5 3" xfId="1610" xr:uid="{00000000-0005-0000-0000-0000E7030000}"/>
    <cellStyle name="Comma 5 5 3 2" xfId="9965" xr:uid="{338E9EC8-0CF0-4DE2-961D-C931EDEA35EF}"/>
    <cellStyle name="Comma 5 5 4" xfId="9962" xr:uid="{13093B8D-8FD8-4A23-982E-123F53D2A0BB}"/>
    <cellStyle name="Comma 5 6" xfId="1611" xr:uid="{00000000-0005-0000-0000-0000E8030000}"/>
    <cellStyle name="Comma 5 6 2" xfId="1612" xr:uid="{00000000-0005-0000-0000-0000E9030000}"/>
    <cellStyle name="Comma 5 6 2 2" xfId="9967" xr:uid="{6A1D218C-1937-498B-89D5-6FE156F101CE}"/>
    <cellStyle name="Comma 5 6 3" xfId="9966" xr:uid="{48D9438A-A05C-4941-AEF2-E0167FEDF241}"/>
    <cellStyle name="Comma 5 7" xfId="1613" xr:uid="{00000000-0005-0000-0000-0000EA030000}"/>
    <cellStyle name="Comma 5 7 2" xfId="9968" xr:uid="{B7C2AD4C-CD7F-4E23-AD55-FAF2F5E74C9B}"/>
    <cellStyle name="Comma 5 8" xfId="1614" xr:uid="{00000000-0005-0000-0000-0000EB030000}"/>
    <cellStyle name="Comma 5 8 2" xfId="9969" xr:uid="{1F2C2D3F-8347-47AD-ABB4-7B57D9764012}"/>
    <cellStyle name="Comma 5 9" xfId="1615" xr:uid="{00000000-0005-0000-0000-0000EC030000}"/>
    <cellStyle name="Comma 5 9 2" xfId="9970" xr:uid="{26C6A571-9B87-4BE7-9FAD-F1224DB46E61}"/>
    <cellStyle name="Comma 6" xfId="111" xr:uid="{00000000-0005-0000-0000-0000ED030000}"/>
    <cellStyle name="Comma 6 2" xfId="1616" xr:uid="{00000000-0005-0000-0000-0000EE030000}"/>
    <cellStyle name="Comma 6 2 2" xfId="9971" xr:uid="{894A30D2-BBC5-4158-B005-C0EAD5A1BAB9}"/>
    <cellStyle name="Comma 6 3" xfId="1617" xr:uid="{00000000-0005-0000-0000-0000EF030000}"/>
    <cellStyle name="Comma 6 3 2" xfId="9972" xr:uid="{711D571F-C61D-4914-812B-00D1ED4FB62F}"/>
    <cellStyle name="Comma 6 4" xfId="1618" xr:uid="{00000000-0005-0000-0000-0000F0030000}"/>
    <cellStyle name="Comma 6 4 2" xfId="9973" xr:uid="{FBFB92FD-0BB9-4AAF-BD82-2B1C937BA9B5}"/>
    <cellStyle name="Comma 6 5" xfId="1619" xr:uid="{00000000-0005-0000-0000-0000F1030000}"/>
    <cellStyle name="Comma 6 5 2" xfId="9974" xr:uid="{398C6DF3-3FE4-4AB8-B266-CE7009E556EE}"/>
    <cellStyle name="Comma 6 6" xfId="1620" xr:uid="{00000000-0005-0000-0000-0000F2030000}"/>
    <cellStyle name="Comma 6 6 2" xfId="9975" xr:uid="{6DDBFB01-780C-4A49-9D56-C8CFFC018942}"/>
    <cellStyle name="Comma 6 7" xfId="622" xr:uid="{00000000-0005-0000-0000-0000F3030000}"/>
    <cellStyle name="Comma 6 7 2" xfId="9788" xr:uid="{78EF9548-4C14-436E-B824-DC3E6B739B69}"/>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9" xr:uid="{62BB6379-3386-411E-AD13-64A6CC237234}"/>
    <cellStyle name="Comma 7 2 2 3" xfId="9978" xr:uid="{88AC26DA-7B02-45E7-A855-F5F2C33B7DE4}"/>
    <cellStyle name="Comma 7 2 3" xfId="1625" xr:uid="{00000000-0005-0000-0000-0000F8030000}"/>
    <cellStyle name="Comma 7 2 3 2" xfId="9980" xr:uid="{4E7DC9A0-0D32-4081-A9AA-DD97A57672D1}"/>
    <cellStyle name="Comma 7 2 4" xfId="9977" xr:uid="{D0A28390-CEF1-4593-AF6C-912066D76126}"/>
    <cellStyle name="Comma 7 3" xfId="1626" xr:uid="{00000000-0005-0000-0000-0000F9030000}"/>
    <cellStyle name="Comma 7 3 2" xfId="1627" xr:uid="{00000000-0005-0000-0000-0000FA030000}"/>
    <cellStyle name="Comma 7 3 2 2" xfId="9982" xr:uid="{8916A461-DAF9-45E8-AF37-39A3A2DCB460}"/>
    <cellStyle name="Comma 7 3 3" xfId="9981" xr:uid="{17E08B08-AE04-4451-A61F-C7D166464E97}"/>
    <cellStyle name="Comma 7 4" xfId="1628" xr:uid="{00000000-0005-0000-0000-0000FB030000}"/>
    <cellStyle name="Comma 7 4 2" xfId="9983" xr:uid="{EE88ADE3-6441-4657-803C-8A854C6DFF54}"/>
    <cellStyle name="Comma 7 5" xfId="1629" xr:uid="{00000000-0005-0000-0000-0000FC030000}"/>
    <cellStyle name="Comma 7 5 2" xfId="9984" xr:uid="{46986520-620A-45B9-8F32-B70623BD9D25}"/>
    <cellStyle name="Comma 7 6" xfId="1630" xr:uid="{00000000-0005-0000-0000-0000FD030000}"/>
    <cellStyle name="Comma 7 6 2" xfId="9985" xr:uid="{50AAEE3E-88D6-4629-9394-1752E0D3A9AA}"/>
    <cellStyle name="Comma 7 7" xfId="1631" xr:uid="{00000000-0005-0000-0000-0000FE030000}"/>
    <cellStyle name="Comma 7 7 2" xfId="9986" xr:uid="{861CD528-B07E-413A-993C-6DCE9F5051AF}"/>
    <cellStyle name="Comma 7 8" xfId="1632" xr:uid="{00000000-0005-0000-0000-0000FF030000}"/>
    <cellStyle name="Comma 7 8 2" xfId="9987" xr:uid="{01E2201F-6177-4B8E-8E20-E383C65DA6F6}"/>
    <cellStyle name="Comma 7 9" xfId="9976" xr:uid="{02C4BC27-E96F-45F6-AA20-CF8F16C2A845}"/>
    <cellStyle name="Comma 8" xfId="1633" xr:uid="{00000000-0005-0000-0000-000000040000}"/>
    <cellStyle name="Comma 8 2" xfId="1634" xr:uid="{00000000-0005-0000-0000-000001040000}"/>
    <cellStyle name="Comma 8 2 2" xfId="1635" xr:uid="{00000000-0005-0000-0000-000002040000}"/>
    <cellStyle name="Comma 8 2 2 2" xfId="9990" xr:uid="{FD22A2F4-185C-430F-9839-E306BA6CA883}"/>
    <cellStyle name="Comma 8 2 3" xfId="9989" xr:uid="{C7E67165-C446-46FF-A989-9F7C676298C1}"/>
    <cellStyle name="Comma 8 3" xfId="1636" xr:uid="{00000000-0005-0000-0000-000003040000}"/>
    <cellStyle name="Comma 8 3 2" xfId="9991" xr:uid="{9F943F31-8D42-45E6-8052-30428A88A259}"/>
    <cellStyle name="Comma 8 4" xfId="1637" xr:uid="{00000000-0005-0000-0000-000004040000}"/>
    <cellStyle name="Comma 8 4 2" xfId="9992" xr:uid="{C3BC6DC6-8DC0-427F-9075-6B08E5FA89BD}"/>
    <cellStyle name="Comma 8 5" xfId="1638" xr:uid="{00000000-0005-0000-0000-000005040000}"/>
    <cellStyle name="Comma 8 5 2" xfId="9993" xr:uid="{0698AC65-494A-4815-A0EB-2C73D11B8F83}"/>
    <cellStyle name="Comma 8 6" xfId="1639" xr:uid="{00000000-0005-0000-0000-000006040000}"/>
    <cellStyle name="Comma 8 6 2" xfId="9994" xr:uid="{1623A413-0CD9-432D-BEFC-AD0E96D0A70D}"/>
    <cellStyle name="Comma 8 7" xfId="1640" xr:uid="{00000000-0005-0000-0000-000007040000}"/>
    <cellStyle name="Comma 8 7 2" xfId="9995" xr:uid="{62D9CE8D-A537-42ED-987B-8E3308951A97}"/>
    <cellStyle name="Comma 8 8" xfId="9988" xr:uid="{60D256E5-C65A-4A0A-A95C-897BD6B9F292}"/>
    <cellStyle name="Comma 9" xfId="1641" xr:uid="{00000000-0005-0000-0000-000008040000}"/>
    <cellStyle name="Comma 9 2" xfId="1642" xr:uid="{00000000-0005-0000-0000-000009040000}"/>
    <cellStyle name="Comma 9 2 2" xfId="9997" xr:uid="{FB016554-98A1-44B0-8746-2ACC29CE739B}"/>
    <cellStyle name="Comma 9 3" xfId="1643" xr:uid="{00000000-0005-0000-0000-00000A040000}"/>
    <cellStyle name="Comma 9 3 2" xfId="9998" xr:uid="{9EAB05B1-E990-4A70-BED8-6D609E870631}"/>
    <cellStyle name="Comma 9 4" xfId="1644" xr:uid="{00000000-0005-0000-0000-00000B040000}"/>
    <cellStyle name="Comma 9 4 2" xfId="9999" xr:uid="{35ACD9D5-BD5B-4BBA-BCA9-3ABB675541DA}"/>
    <cellStyle name="Comma 9 5" xfId="1645" xr:uid="{00000000-0005-0000-0000-00000C040000}"/>
    <cellStyle name="Comma 9 5 2" xfId="10000" xr:uid="{22C4B0FB-89D0-4EBA-9660-635C49A85CE6}"/>
    <cellStyle name="Comma 9 6" xfId="9996" xr:uid="{109643DE-5583-4A49-BF9C-BB9F588C5A5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10001" xr:uid="{4C623064-F430-4731-A30F-370871876B2F}"/>
    <cellStyle name="Commentaire 3" xfId="10561" xr:uid="{0A5E0B42-9DDC-4F4C-BB35-A6D9F0083817}"/>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52" xr:uid="{6E8E18D7-0D8C-4664-92AA-9C288DFE8141}"/>
    <cellStyle name="Currency [2] 2 3" xfId="10521" xr:uid="{E51D95CD-0B43-4EF5-9EA3-38F0A55B2F24}"/>
    <cellStyle name="Currency [2] 3" xfId="10002" xr:uid="{708B5CC1-C92B-4F13-99FD-140F4DC6AE49}"/>
    <cellStyle name="Currency [2] 4" xfId="10560" xr:uid="{95F1F041-2EC6-4D12-8FF0-1DF953B7C44A}"/>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10007" xr:uid="{4685CE81-5C86-44F1-A8BA-F496E6A61E23}"/>
    <cellStyle name="Currency 10 2 2 2 3" xfId="10006" xr:uid="{4CF425C3-9E3F-4BD2-97DA-FDA20B3E75C1}"/>
    <cellStyle name="Currency 10 2 2 3" xfId="1662" xr:uid="{00000000-0005-0000-0000-000020040000}"/>
    <cellStyle name="Currency 10 2 2 3 2" xfId="10008" xr:uid="{5EF0C84F-9BB8-4761-BD1B-18C6318DF7A0}"/>
    <cellStyle name="Currency 10 2 2 4" xfId="10005" xr:uid="{4D589678-EB36-4E4A-AEDE-34E03D36EDD2}"/>
    <cellStyle name="Currency 10 2 3" xfId="1663" xr:uid="{00000000-0005-0000-0000-000021040000}"/>
    <cellStyle name="Currency 10 2 3 2" xfId="1664" xr:uid="{00000000-0005-0000-0000-000022040000}"/>
    <cellStyle name="Currency 10 2 3 2 2" xfId="10010" xr:uid="{4C190C92-4CFE-4E28-890F-608F435273F0}"/>
    <cellStyle name="Currency 10 2 3 3" xfId="10009" xr:uid="{0F58D736-FFF8-4551-BAC0-B993CB518ACA}"/>
    <cellStyle name="Currency 10 2 4" xfId="1665" xr:uid="{00000000-0005-0000-0000-000023040000}"/>
    <cellStyle name="Currency 10 2 4 2" xfId="10011" xr:uid="{1D2263A6-3EDE-46A0-A61F-D3467FF1D53C}"/>
    <cellStyle name="Currency 10 2 5" xfId="10004" xr:uid="{B321995F-AF8F-424F-8306-97FD766EA10E}"/>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15" xr:uid="{6E72AA20-5E12-4C86-A64A-677D3FF07DFE}"/>
    <cellStyle name="Currency 10 3 2 2 3" xfId="10014" xr:uid="{D74A8516-EEAE-4E2D-8780-2BCDB973AE4C}"/>
    <cellStyle name="Currency 10 3 2 3" xfId="1670" xr:uid="{00000000-0005-0000-0000-000028040000}"/>
    <cellStyle name="Currency 10 3 2 3 2" xfId="10016" xr:uid="{E892C2C0-4EBB-4888-A2BB-1812C43C8607}"/>
    <cellStyle name="Currency 10 3 2 4" xfId="10013" xr:uid="{86905CB9-EDCD-4B11-BF6A-774513C5BD9E}"/>
    <cellStyle name="Currency 10 3 3" xfId="1671" xr:uid="{00000000-0005-0000-0000-000029040000}"/>
    <cellStyle name="Currency 10 3 3 2" xfId="1672" xr:uid="{00000000-0005-0000-0000-00002A040000}"/>
    <cellStyle name="Currency 10 3 3 2 2" xfId="10018" xr:uid="{8F017EBA-A327-4BDD-88DE-AADA0914F92D}"/>
    <cellStyle name="Currency 10 3 3 3" xfId="10017" xr:uid="{96B8D7C1-A4E1-4645-8F76-F0E379BC6C2C}"/>
    <cellStyle name="Currency 10 3 4" xfId="1673" xr:uid="{00000000-0005-0000-0000-00002B040000}"/>
    <cellStyle name="Currency 10 3 4 2" xfId="10019" xr:uid="{A3ECC942-4443-4934-BCB6-1C40B0621834}"/>
    <cellStyle name="Currency 10 3 5" xfId="10012" xr:uid="{6DFFB583-7FFE-4B9D-B69A-00B8476D66F6}"/>
    <cellStyle name="Currency 10 4" xfId="1674" xr:uid="{00000000-0005-0000-0000-00002C040000}"/>
    <cellStyle name="Currency 10 4 2" xfId="1675" xr:uid="{00000000-0005-0000-0000-00002D040000}"/>
    <cellStyle name="Currency 10 4 2 2" xfId="1676" xr:uid="{00000000-0005-0000-0000-00002E040000}"/>
    <cellStyle name="Currency 10 4 2 2 2" xfId="10022" xr:uid="{34A2A680-BC8D-47B6-BAD7-AC2F6510B531}"/>
    <cellStyle name="Currency 10 4 2 3" xfId="10021" xr:uid="{0EA6D21B-643F-46C7-AFB7-704EEF254823}"/>
    <cellStyle name="Currency 10 4 3" xfId="1677" xr:uid="{00000000-0005-0000-0000-00002F040000}"/>
    <cellStyle name="Currency 10 4 3 2" xfId="10023" xr:uid="{6BAF5E55-06C6-4FAB-87D9-32FD6D6E644A}"/>
    <cellStyle name="Currency 10 4 4" xfId="10020" xr:uid="{BC2BAD6D-BB1F-44DE-BB78-9F1EDB641A57}"/>
    <cellStyle name="Currency 10 5" xfId="1678" xr:uid="{00000000-0005-0000-0000-000030040000}"/>
    <cellStyle name="Currency 10 5 2" xfId="1679" xr:uid="{00000000-0005-0000-0000-000031040000}"/>
    <cellStyle name="Currency 10 5 2 2" xfId="10025" xr:uid="{21F4C929-607C-413C-9542-9EDA67B7AE22}"/>
    <cellStyle name="Currency 10 5 3" xfId="10024" xr:uid="{FF6493C0-A883-4418-BFC2-7563CD784DDB}"/>
    <cellStyle name="Currency 10 6" xfId="1680" xr:uid="{00000000-0005-0000-0000-000032040000}"/>
    <cellStyle name="Currency 10 6 2" xfId="10026" xr:uid="{4FBDE976-83A0-46DA-A63A-D3B73E2C510C}"/>
    <cellStyle name="Currency 10 7" xfId="10003" xr:uid="{4910743D-AEB2-420E-A1F0-7827674FF6E9}"/>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31" xr:uid="{085CCE0C-DFC4-4E25-9AA2-95353587F68A}"/>
    <cellStyle name="Currency 11 2 2 2 3" xfId="10030" xr:uid="{405031A7-8EB8-4536-A2EA-4E4C4594BB93}"/>
    <cellStyle name="Currency 11 2 2 3" xfId="1686" xr:uid="{00000000-0005-0000-0000-000038040000}"/>
    <cellStyle name="Currency 11 2 2 3 2" xfId="10032" xr:uid="{A6FB24C7-E097-469B-8F54-D3421AF06CA1}"/>
    <cellStyle name="Currency 11 2 2 4" xfId="10029" xr:uid="{0260FF78-ECFE-46B8-AA43-6F2F5CE32C82}"/>
    <cellStyle name="Currency 11 2 3" xfId="1687" xr:uid="{00000000-0005-0000-0000-000039040000}"/>
    <cellStyle name="Currency 11 2 3 2" xfId="1688" xr:uid="{00000000-0005-0000-0000-00003A040000}"/>
    <cellStyle name="Currency 11 2 3 2 2" xfId="10034" xr:uid="{C8CFC6D5-8350-4506-9CEF-F23DB37AA05E}"/>
    <cellStyle name="Currency 11 2 3 3" xfId="10033" xr:uid="{610DC03F-B0D8-492E-A52F-8BFBF5FC411E}"/>
    <cellStyle name="Currency 11 2 4" xfId="1689" xr:uid="{00000000-0005-0000-0000-00003B040000}"/>
    <cellStyle name="Currency 11 2 4 2" xfId="10035" xr:uid="{6575C41F-EB7A-427A-AF1E-9982E38AD773}"/>
    <cellStyle name="Currency 11 2 5" xfId="10028" xr:uid="{5DAEE5DB-8A9B-432C-9847-841BE4686ADD}"/>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9" xr:uid="{DFA0A8F5-1DDB-4E8D-96C4-0FE7ABFE7C82}"/>
    <cellStyle name="Currency 11 3 2 2 3" xfId="10038" xr:uid="{F8BB043D-4009-4ABD-BFCD-39EDD9C00FBB}"/>
    <cellStyle name="Currency 11 3 2 3" xfId="1694" xr:uid="{00000000-0005-0000-0000-000040040000}"/>
    <cellStyle name="Currency 11 3 2 3 2" xfId="10040" xr:uid="{AD9D6341-3018-4FB3-958A-CC9581CF14EB}"/>
    <cellStyle name="Currency 11 3 2 4" xfId="10037" xr:uid="{73A4ACC5-DAA4-4108-9D1C-4BAA09B1B29C}"/>
    <cellStyle name="Currency 11 3 3" xfId="1695" xr:uid="{00000000-0005-0000-0000-000041040000}"/>
    <cellStyle name="Currency 11 3 3 2" xfId="1696" xr:uid="{00000000-0005-0000-0000-000042040000}"/>
    <cellStyle name="Currency 11 3 3 2 2" xfId="10042" xr:uid="{DA5679DB-BB56-4D67-BB22-2A2580C7D53E}"/>
    <cellStyle name="Currency 11 3 3 3" xfId="10041" xr:uid="{602F5A38-FF42-4D04-86E4-333CCEF493BA}"/>
    <cellStyle name="Currency 11 3 4" xfId="1697" xr:uid="{00000000-0005-0000-0000-000043040000}"/>
    <cellStyle name="Currency 11 3 4 2" xfId="10043" xr:uid="{D919C724-C588-4C7B-AB08-720DA629D9E5}"/>
    <cellStyle name="Currency 11 3 5" xfId="10036" xr:uid="{5A3DC35A-98D9-4B07-A937-83A042B7E86A}"/>
    <cellStyle name="Currency 11 4" xfId="1698" xr:uid="{00000000-0005-0000-0000-000044040000}"/>
    <cellStyle name="Currency 11 4 2" xfId="1699" xr:uid="{00000000-0005-0000-0000-000045040000}"/>
    <cellStyle name="Currency 11 4 2 2" xfId="1700" xr:uid="{00000000-0005-0000-0000-000046040000}"/>
    <cellStyle name="Currency 11 4 2 2 2" xfId="10046" xr:uid="{3C7FE53F-5059-4B68-BB8A-F94FFA9732B7}"/>
    <cellStyle name="Currency 11 4 2 3" xfId="10045" xr:uid="{6259EC4A-2C51-49F1-B977-E9D4701A14DB}"/>
    <cellStyle name="Currency 11 4 3" xfId="1701" xr:uid="{00000000-0005-0000-0000-000047040000}"/>
    <cellStyle name="Currency 11 4 3 2" xfId="10047" xr:uid="{912DDD56-EB26-4CED-A10D-136E06857394}"/>
    <cellStyle name="Currency 11 4 4" xfId="10044" xr:uid="{8E06FEBF-58C3-4143-82BB-CD5E8FE870BD}"/>
    <cellStyle name="Currency 11 5" xfId="1702" xr:uid="{00000000-0005-0000-0000-000048040000}"/>
    <cellStyle name="Currency 11 5 2" xfId="1703" xr:uid="{00000000-0005-0000-0000-000049040000}"/>
    <cellStyle name="Currency 11 5 2 2" xfId="10049" xr:uid="{35D6180C-9886-46E1-899E-79486A392FFB}"/>
    <cellStyle name="Currency 11 5 3" xfId="10048" xr:uid="{038A819B-10D7-4F89-A07A-004798D22D9A}"/>
    <cellStyle name="Currency 11 6" xfId="1704" xr:uid="{00000000-0005-0000-0000-00004A040000}"/>
    <cellStyle name="Currency 11 6 2" xfId="10050" xr:uid="{91C707AD-84BD-414D-A214-A59D3731D770}"/>
    <cellStyle name="Currency 11 7" xfId="10027" xr:uid="{48B3938F-A450-4DEA-BD8E-96DA90B1616B}"/>
    <cellStyle name="Currency 12" xfId="1705" xr:uid="{00000000-0005-0000-0000-00004B040000}"/>
    <cellStyle name="Currency 12 2" xfId="10051" xr:uid="{24DB04B2-2473-4B39-972C-5F6D0E34C534}"/>
    <cellStyle name="Currency 13" xfId="1706" xr:uid="{00000000-0005-0000-0000-00004C040000}"/>
    <cellStyle name="Currency 13 2" xfId="10052" xr:uid="{1CAD7877-B584-4FCE-B5B7-FB0372B28DCA}"/>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57" xr:uid="{2F90CE7A-1D56-4565-9EC4-431CBACDD949}"/>
    <cellStyle name="Currency 14 2 2 2 3" xfId="10056" xr:uid="{839C7053-DD9D-4A20-8DE6-A3741BD425BC}"/>
    <cellStyle name="Currency 14 2 2 3" xfId="1712" xr:uid="{00000000-0005-0000-0000-000052040000}"/>
    <cellStyle name="Currency 14 2 2 3 2" xfId="10058" xr:uid="{0917E925-C0C0-420C-A5CF-146D26558366}"/>
    <cellStyle name="Currency 14 2 2 4" xfId="10055" xr:uid="{0EA49CAF-CDCF-46EA-A535-B2BA03498E80}"/>
    <cellStyle name="Currency 14 2 3" xfId="1713" xr:uid="{00000000-0005-0000-0000-000053040000}"/>
    <cellStyle name="Currency 14 2 3 2" xfId="1714" xr:uid="{00000000-0005-0000-0000-000054040000}"/>
    <cellStyle name="Currency 14 2 3 2 2" xfId="10060" xr:uid="{98068DF8-7806-40F4-B665-7D723B893FAE}"/>
    <cellStyle name="Currency 14 2 3 3" xfId="10059" xr:uid="{39CD8609-8D4D-497F-ADCD-6EA1BDE47ADF}"/>
    <cellStyle name="Currency 14 2 4" xfId="1715" xr:uid="{00000000-0005-0000-0000-000055040000}"/>
    <cellStyle name="Currency 14 2 4 2" xfId="10061" xr:uid="{343747C8-D7E5-4ABF-A511-89541BDC8352}"/>
    <cellStyle name="Currency 14 2 5" xfId="10054" xr:uid="{47065803-B836-4F97-9591-6DCF25D4E9B4}"/>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65" xr:uid="{B4170F99-118A-4735-A151-FCF252F52284}"/>
    <cellStyle name="Currency 14 3 2 2 3" xfId="10064" xr:uid="{4EABE2E5-2911-4366-AE52-78AC8B349D25}"/>
    <cellStyle name="Currency 14 3 2 3" xfId="1720" xr:uid="{00000000-0005-0000-0000-00005A040000}"/>
    <cellStyle name="Currency 14 3 2 3 2" xfId="10066" xr:uid="{1A561880-D335-48E6-9CD1-DA4C4B456AF4}"/>
    <cellStyle name="Currency 14 3 2 4" xfId="10063" xr:uid="{42090CA6-B479-4C5A-BAFE-274E4B8416C7}"/>
    <cellStyle name="Currency 14 3 3" xfId="1721" xr:uid="{00000000-0005-0000-0000-00005B040000}"/>
    <cellStyle name="Currency 14 3 3 2" xfId="1722" xr:uid="{00000000-0005-0000-0000-00005C040000}"/>
    <cellStyle name="Currency 14 3 3 2 2" xfId="10068" xr:uid="{1B2FD11F-7153-43CD-BB17-ECBCEBAF1F2A}"/>
    <cellStyle name="Currency 14 3 3 3" xfId="10067" xr:uid="{F971CE3F-5646-410E-9D56-5DDC16EC9B0B}"/>
    <cellStyle name="Currency 14 3 4" xfId="1723" xr:uid="{00000000-0005-0000-0000-00005D040000}"/>
    <cellStyle name="Currency 14 3 4 2" xfId="10069" xr:uid="{5DEED77A-333D-47AF-AC89-4C501687E462}"/>
    <cellStyle name="Currency 14 3 5" xfId="10062" xr:uid="{7901EC1A-AA23-4CE0-9CA4-B9611F5534F5}"/>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73" xr:uid="{350E6326-B310-4C80-8935-7F367EB5AF19}"/>
    <cellStyle name="Currency 14 4 2 2 3" xfId="10072" xr:uid="{7F275F43-D0F2-49A2-96D2-1D0982606389}"/>
    <cellStyle name="Currency 14 4 2 3" xfId="1728" xr:uid="{00000000-0005-0000-0000-000062040000}"/>
    <cellStyle name="Currency 14 4 2 3 2" xfId="10074" xr:uid="{60F47624-0EA2-4D62-8A48-E49F42268221}"/>
    <cellStyle name="Currency 14 4 2 4" xfId="10071" xr:uid="{17C6B6D2-7206-4A82-A540-CC7FD8A9FF8C}"/>
    <cellStyle name="Currency 14 4 3" xfId="1729" xr:uid="{00000000-0005-0000-0000-000063040000}"/>
    <cellStyle name="Currency 14 4 3 2" xfId="1730" xr:uid="{00000000-0005-0000-0000-000064040000}"/>
    <cellStyle name="Currency 14 4 3 2 2" xfId="10076" xr:uid="{E9E0CD2B-9F90-44EE-ACCE-8F12105DC3C3}"/>
    <cellStyle name="Currency 14 4 3 3" xfId="10075" xr:uid="{10B20B55-E55B-46BD-913D-1D3CB30B5EA5}"/>
    <cellStyle name="Currency 14 4 4" xfId="1731" xr:uid="{00000000-0005-0000-0000-000065040000}"/>
    <cellStyle name="Currency 14 4 4 2" xfId="10077" xr:uid="{A01DF41C-A620-4564-8E71-83E998540A0B}"/>
    <cellStyle name="Currency 14 4 5" xfId="10070" xr:uid="{F7E0948C-CD87-4042-A881-A392CE08A37A}"/>
    <cellStyle name="Currency 14 5" xfId="1732" xr:uid="{00000000-0005-0000-0000-000066040000}"/>
    <cellStyle name="Currency 14 5 2" xfId="1733" xr:uid="{00000000-0005-0000-0000-000067040000}"/>
    <cellStyle name="Currency 14 5 2 2" xfId="1734" xr:uid="{00000000-0005-0000-0000-000068040000}"/>
    <cellStyle name="Currency 14 5 2 2 2" xfId="10080" xr:uid="{02F9D1B6-D90B-4BCA-8D8F-234514EE337B}"/>
    <cellStyle name="Currency 14 5 2 3" xfId="10079" xr:uid="{8388A18A-7132-48F8-91B3-E4BE30D3DFE8}"/>
    <cellStyle name="Currency 14 5 3" xfId="1735" xr:uid="{00000000-0005-0000-0000-000069040000}"/>
    <cellStyle name="Currency 14 5 3 2" xfId="10081" xr:uid="{806A58A8-7ED8-4791-B546-4BC6D04A724E}"/>
    <cellStyle name="Currency 14 5 4" xfId="10078" xr:uid="{C81C2742-324D-4858-B81C-37455121B85F}"/>
    <cellStyle name="Currency 14 6" xfId="1736" xr:uid="{00000000-0005-0000-0000-00006A040000}"/>
    <cellStyle name="Currency 14 6 2" xfId="1737" xr:uid="{00000000-0005-0000-0000-00006B040000}"/>
    <cellStyle name="Currency 14 6 2 2" xfId="10083" xr:uid="{5CB64FD4-0A25-4EB4-B1BB-B2408A659DDC}"/>
    <cellStyle name="Currency 14 6 3" xfId="10082" xr:uid="{8245EF7D-E1A7-4698-A534-AC6D2EC54E93}"/>
    <cellStyle name="Currency 14 7" xfId="1738" xr:uid="{00000000-0005-0000-0000-00006C040000}"/>
    <cellStyle name="Currency 14 7 2" xfId="10084" xr:uid="{413CBD62-99B2-4B30-9B4A-AE7E384931ED}"/>
    <cellStyle name="Currency 14 8" xfId="10053" xr:uid="{F61C97F9-46BA-4C9D-A0AE-130E33C1A88D}"/>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8" xr:uid="{5F5F27C8-9B8E-429C-86D9-0B87179DD33C}"/>
    <cellStyle name="Currency 15 2 2 3" xfId="10087" xr:uid="{DA2A8A8F-5178-4568-B687-BD4E201ADBB2}"/>
    <cellStyle name="Currency 15 2 3" xfId="1743" xr:uid="{00000000-0005-0000-0000-000071040000}"/>
    <cellStyle name="Currency 15 2 3 2" xfId="10089" xr:uid="{9AFE8CF0-AEF4-403F-B729-620F9DF9ED29}"/>
    <cellStyle name="Currency 15 2 4" xfId="10086" xr:uid="{C476815E-30EE-4671-80A3-0F5E57D37BE0}"/>
    <cellStyle name="Currency 15 3" xfId="1744" xr:uid="{00000000-0005-0000-0000-000072040000}"/>
    <cellStyle name="Currency 15 3 2" xfId="1745" xr:uid="{00000000-0005-0000-0000-000073040000}"/>
    <cellStyle name="Currency 15 3 2 2" xfId="10091" xr:uid="{7539B01C-38CA-4F62-8F44-1E6ECE453CB3}"/>
    <cellStyle name="Currency 15 3 3" xfId="10090" xr:uid="{144D1570-F594-40D7-848B-FC8DAF53B31F}"/>
    <cellStyle name="Currency 15 4" xfId="1746" xr:uid="{00000000-0005-0000-0000-000074040000}"/>
    <cellStyle name="Currency 15 4 2" xfId="10092" xr:uid="{2B528CF5-A4B1-4A13-8755-E423A00F2440}"/>
    <cellStyle name="Currency 15 5" xfId="10085" xr:uid="{6B06AAB9-891E-434C-81EE-18136791C4B3}"/>
    <cellStyle name="Currency 16" xfId="1747" xr:uid="{00000000-0005-0000-0000-000075040000}"/>
    <cellStyle name="Currency 16 2" xfId="1748" xr:uid="{00000000-0005-0000-0000-000076040000}"/>
    <cellStyle name="Currency 16 2 2" xfId="10094" xr:uid="{CBE3838D-1245-4E3C-A73E-64358E53AB0B}"/>
    <cellStyle name="Currency 16 3" xfId="10093" xr:uid="{133A3968-52FD-400F-ACB7-3BBCD925942B}"/>
    <cellStyle name="Currency 17" xfId="1749" xr:uid="{00000000-0005-0000-0000-000077040000}"/>
    <cellStyle name="Currency 17 2" xfId="10095" xr:uid="{1A1F8E01-9173-4CEB-9763-3DB6F947DE36}"/>
    <cellStyle name="Currency 18" xfId="1750" xr:uid="{00000000-0005-0000-0000-000078040000}"/>
    <cellStyle name="Currency 18 2" xfId="10096" xr:uid="{C7B581AC-9146-4050-8A4C-5739DA0AEECB}"/>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101" xr:uid="{8E4A184B-3284-41BC-8F88-BE72B6FAC06F}"/>
    <cellStyle name="Currency 19 2 2 2 3" xfId="10100" xr:uid="{F0DAF8A1-406F-4BDA-9DE2-5C7A09C6BEFB}"/>
    <cellStyle name="Currency 19 2 2 3" xfId="1756" xr:uid="{00000000-0005-0000-0000-00007E040000}"/>
    <cellStyle name="Currency 19 2 2 3 2" xfId="10102" xr:uid="{581142C2-FECD-404E-B0FF-2E74C806C0FE}"/>
    <cellStyle name="Currency 19 2 2 4" xfId="10099" xr:uid="{8ED7882A-7741-43C3-87B1-5796D540C976}"/>
    <cellStyle name="Currency 19 2 3" xfId="1757" xr:uid="{00000000-0005-0000-0000-00007F040000}"/>
    <cellStyle name="Currency 19 2 3 2" xfId="1758" xr:uid="{00000000-0005-0000-0000-000080040000}"/>
    <cellStyle name="Currency 19 2 3 2 2" xfId="10104" xr:uid="{8F7F1F13-EAB0-4FC9-9ABD-690D7A5C12F0}"/>
    <cellStyle name="Currency 19 2 3 3" xfId="10103" xr:uid="{3D7C8E29-121B-45D0-AC51-38812EC588A2}"/>
    <cellStyle name="Currency 19 2 4" xfId="1759" xr:uid="{00000000-0005-0000-0000-000081040000}"/>
    <cellStyle name="Currency 19 2 4 2" xfId="10105" xr:uid="{57AD79BD-5617-469F-B206-620D1D723FB8}"/>
    <cellStyle name="Currency 19 2 5" xfId="10098" xr:uid="{6679C928-5CEA-4146-8EB3-79799CFC1E1D}"/>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9" xr:uid="{49A68B49-6DD4-4F3C-9CA5-2FDA10EDE026}"/>
    <cellStyle name="Currency 19 3 2 2 3" xfId="10108" xr:uid="{F235404E-2908-4BEF-AE65-F73F93A823A4}"/>
    <cellStyle name="Currency 19 3 2 3" xfId="1764" xr:uid="{00000000-0005-0000-0000-000086040000}"/>
    <cellStyle name="Currency 19 3 2 3 2" xfId="10110" xr:uid="{D7BE5FC6-FE8A-44A2-BD87-605E5615FFA1}"/>
    <cellStyle name="Currency 19 3 2 4" xfId="10107" xr:uid="{5AB1066C-0245-4008-BDD2-2321BD2F7545}"/>
    <cellStyle name="Currency 19 3 3" xfId="1765" xr:uid="{00000000-0005-0000-0000-000087040000}"/>
    <cellStyle name="Currency 19 3 3 2" xfId="1766" xr:uid="{00000000-0005-0000-0000-000088040000}"/>
    <cellStyle name="Currency 19 3 3 2 2" xfId="10112" xr:uid="{69EDEA71-346E-4546-AE1F-1B7FF1D0F446}"/>
    <cellStyle name="Currency 19 3 3 3" xfId="10111" xr:uid="{7E1CAD96-6B6A-4410-BA1A-B05AAD2C820B}"/>
    <cellStyle name="Currency 19 3 4" xfId="1767" xr:uid="{00000000-0005-0000-0000-000089040000}"/>
    <cellStyle name="Currency 19 3 4 2" xfId="10113" xr:uid="{DBC51717-0BA4-4EC6-BE40-D3BFCE2B0DAB}"/>
    <cellStyle name="Currency 19 3 5" xfId="10106" xr:uid="{24025637-A2C8-4533-8323-8714F9A46542}"/>
    <cellStyle name="Currency 19 4" xfId="1768" xr:uid="{00000000-0005-0000-0000-00008A040000}"/>
    <cellStyle name="Currency 19 4 2" xfId="1769" xr:uid="{00000000-0005-0000-0000-00008B040000}"/>
    <cellStyle name="Currency 19 4 2 2" xfId="1770" xr:uid="{00000000-0005-0000-0000-00008C040000}"/>
    <cellStyle name="Currency 19 4 2 2 2" xfId="10116" xr:uid="{81665A1E-ADD0-49E9-879F-24311C8FC02F}"/>
    <cellStyle name="Currency 19 4 2 3" xfId="10115" xr:uid="{CF9D87C2-7522-409C-88FF-3814CCA8DEB9}"/>
    <cellStyle name="Currency 19 4 3" xfId="1771" xr:uid="{00000000-0005-0000-0000-00008D040000}"/>
    <cellStyle name="Currency 19 4 3 2" xfId="10117" xr:uid="{3CD2B3BA-49A5-4B4B-9A2A-3363DC1BE780}"/>
    <cellStyle name="Currency 19 4 4" xfId="10114" xr:uid="{29117B2B-ED68-433B-99A0-6AFA4B6AD697}"/>
    <cellStyle name="Currency 19 5" xfId="1772" xr:uid="{00000000-0005-0000-0000-00008E040000}"/>
    <cellStyle name="Currency 19 5 2" xfId="1773" xr:uid="{00000000-0005-0000-0000-00008F040000}"/>
    <cellStyle name="Currency 19 5 2 2" xfId="10119" xr:uid="{C2ED0104-474A-4751-9B01-7309CD5771C3}"/>
    <cellStyle name="Currency 19 5 3" xfId="10118" xr:uid="{F839CA38-F279-4E5F-AF05-EB12769A3A2C}"/>
    <cellStyle name="Currency 19 6" xfId="1774" xr:uid="{00000000-0005-0000-0000-000090040000}"/>
    <cellStyle name="Currency 19 6 2" xfId="10120" xr:uid="{6FCB9D6A-E26F-4FAB-B54E-EE55640D241F}"/>
    <cellStyle name="Currency 19 7" xfId="10097" xr:uid="{F1744EDD-3057-4C27-AC34-9787A83C4185}"/>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2 2 2" xfId="10123" xr:uid="{F80AC209-DDF7-42DD-8BD3-9BA19F488E48}"/>
    <cellStyle name="Currency 2 10 2 3" xfId="10122" xr:uid="{0296E642-1911-48BE-9AB1-F5D5A7AE2B70}"/>
    <cellStyle name="Currency 2 10 3" xfId="1778" xr:uid="{00000000-0005-0000-0000-000095040000}"/>
    <cellStyle name="Currency 2 10 3 2" xfId="10124" xr:uid="{629A6C81-4A37-49E3-BBBD-CA9D1DF91237}"/>
    <cellStyle name="Currency 2 10 4" xfId="10121" xr:uid="{694B59AF-FB8F-434F-9018-D66246DCB6B2}"/>
    <cellStyle name="Currency 2 11" xfId="1779" xr:uid="{00000000-0005-0000-0000-000096040000}"/>
    <cellStyle name="Currency 2 11 2" xfId="10125" xr:uid="{6CE5BEB6-805B-4C20-B94A-289CB3ED7FF1}"/>
    <cellStyle name="Currency 2 12" xfId="1780" xr:uid="{00000000-0005-0000-0000-000097040000}"/>
    <cellStyle name="Currency 2 12 2" xfId="10126" xr:uid="{1D6CD06B-297E-4F3E-8D72-EC11495DF0AB}"/>
    <cellStyle name="Currency 2 13" xfId="1781" xr:uid="{00000000-0005-0000-0000-000098040000}"/>
    <cellStyle name="Currency 2 13 2" xfId="10127" xr:uid="{5C4538AA-31AF-41B5-9AC6-E170B3B4872B}"/>
    <cellStyle name="Currency 2 14" xfId="1782" xr:uid="{00000000-0005-0000-0000-000099040000}"/>
    <cellStyle name="Currency 2 14 2" xfId="10128" xr:uid="{96EEFDA5-163B-4DCC-95E4-2FCCAA26F12E}"/>
    <cellStyle name="Currency 2 15" xfId="1783" xr:uid="{00000000-0005-0000-0000-00009A040000}"/>
    <cellStyle name="Currency 2 15 2" xfId="10129" xr:uid="{A747B4A2-B4E9-40DB-AE1B-CC305E4AAA2F}"/>
    <cellStyle name="Currency 2 16" xfId="1784" xr:uid="{00000000-0005-0000-0000-00009B040000}"/>
    <cellStyle name="Currency 2 16 2" xfId="10130" xr:uid="{E6651E1C-AC16-4EFB-AC4B-231C3B18CA9A}"/>
    <cellStyle name="Currency 2 17" xfId="1785" xr:uid="{00000000-0005-0000-0000-00009C040000}"/>
    <cellStyle name="Currency 2 17 2" xfId="10131" xr:uid="{3FD1AD39-B083-4358-A358-4CCFF4DF60E2}"/>
    <cellStyle name="Currency 2 18" xfId="1786" xr:uid="{00000000-0005-0000-0000-00009D040000}"/>
    <cellStyle name="Currency 2 18 2" xfId="10132" xr:uid="{FB49EC05-7177-40BE-B16B-3167B2E01B3E}"/>
    <cellStyle name="Currency 2 2" xfId="1787" xr:uid="{00000000-0005-0000-0000-00009E040000}"/>
    <cellStyle name="Currency 2 2 10" xfId="1788" xr:uid="{00000000-0005-0000-0000-00009F040000}"/>
    <cellStyle name="Currency 2 2 10 2" xfId="10133" xr:uid="{7FF17D30-DFD5-4780-9152-6E8BAB17B053}"/>
    <cellStyle name="Currency 2 2 11" xfId="1789" xr:uid="{00000000-0005-0000-0000-0000A0040000}"/>
    <cellStyle name="Currency 2 2 11 2" xfId="10134" xr:uid="{1ADE56B5-EC90-4504-BB48-BECFB34C41C7}"/>
    <cellStyle name="Currency 2 2 2" xfId="1790" xr:uid="{00000000-0005-0000-0000-0000A1040000}"/>
    <cellStyle name="Currency 2 2 2 2" xfId="10135" xr:uid="{6D69D690-418C-45AC-8BC0-81036489460A}"/>
    <cellStyle name="Currency 2 2 3" xfId="1791" xr:uid="{00000000-0005-0000-0000-0000A2040000}"/>
    <cellStyle name="Currency 2 2 3 2" xfId="10136" xr:uid="{E6150DFE-16AA-44BA-BE1E-29518F4BD1A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37" xr:uid="{9F13A14B-A258-4A35-B84D-8A2DB3277B83}"/>
    <cellStyle name="Currency 2 2 9" xfId="1797" xr:uid="{00000000-0005-0000-0000-0000A8040000}"/>
    <cellStyle name="Currency 2 2 9 2" xfId="10138" xr:uid="{A7FEA243-7024-4AC4-84D8-25AD56442818}"/>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9" xr:uid="{FE98B9D3-37DA-401E-A5EE-F8E74FF6A459}"/>
    <cellStyle name="Currency 2 4" xfId="1803" xr:uid="{00000000-0005-0000-0000-0000AE040000}"/>
    <cellStyle name="Currency 2 4 2" xfId="10140" xr:uid="{87B82FE2-DEAD-421C-84C6-0F938CAFE677}"/>
    <cellStyle name="Currency 2 5" xfId="1804" xr:uid="{00000000-0005-0000-0000-0000AF040000}"/>
    <cellStyle name="Currency 2 5 2" xfId="10141" xr:uid="{06FCC548-7746-4AFD-8794-9D447BF79FD9}"/>
    <cellStyle name="Currency 2 6" xfId="1805" xr:uid="{00000000-0005-0000-0000-0000B0040000}"/>
    <cellStyle name="Currency 2 6 2" xfId="10142" xr:uid="{045DB15E-2E35-4A90-B22F-5412FB39FB3C}"/>
    <cellStyle name="Currency 2 7" xfId="1806" xr:uid="{00000000-0005-0000-0000-0000B1040000}"/>
    <cellStyle name="Currency 2 7 2" xfId="10143" xr:uid="{4E9BD6D2-51E7-46E6-B28E-3BE2AA88338C}"/>
    <cellStyle name="Currency 2 8" xfId="1807" xr:uid="{00000000-0005-0000-0000-0000B2040000}"/>
    <cellStyle name="Currency 2 8 2" xfId="10144" xr:uid="{455932A6-25DF-46D3-8B79-361AE017F772}"/>
    <cellStyle name="Currency 2 9" xfId="1808" xr:uid="{00000000-0005-0000-0000-0000B3040000}"/>
    <cellStyle name="Currency 2 9 2" xfId="10145" xr:uid="{1212FA90-6A99-4784-96DD-630587BD89EF}"/>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50" xr:uid="{56F0F5C8-BE0E-474E-94A5-FFCEAAD9FEA8}"/>
    <cellStyle name="Currency 20 2 2 2 3" xfId="10149" xr:uid="{06FD3B8B-4079-4A80-9FB2-42E29F419626}"/>
    <cellStyle name="Currency 20 2 2 3" xfId="1816" xr:uid="{00000000-0005-0000-0000-0000BB040000}"/>
    <cellStyle name="Currency 20 2 2 3 2" xfId="10151" xr:uid="{720BB48A-4423-49C4-BD5B-35DD75556E7D}"/>
    <cellStyle name="Currency 20 2 2 4" xfId="10148" xr:uid="{244F3972-58A2-468A-B69C-A203DF92D951}"/>
    <cellStyle name="Currency 20 2 3" xfId="1817" xr:uid="{00000000-0005-0000-0000-0000BC040000}"/>
    <cellStyle name="Currency 20 2 3 2" xfId="1818" xr:uid="{00000000-0005-0000-0000-0000BD040000}"/>
    <cellStyle name="Currency 20 2 3 2 2" xfId="10153" xr:uid="{9CF3A016-36BC-47E1-848F-999F574DDE87}"/>
    <cellStyle name="Currency 20 2 3 3" xfId="10152" xr:uid="{F7F873B1-E23A-49BC-8669-465F805BF284}"/>
    <cellStyle name="Currency 20 2 4" xfId="1819" xr:uid="{00000000-0005-0000-0000-0000BE040000}"/>
    <cellStyle name="Currency 20 2 4 2" xfId="10154" xr:uid="{E260EA87-9468-48E5-B826-97C2D8F42A5D}"/>
    <cellStyle name="Currency 20 2 5" xfId="10147" xr:uid="{3CCDB435-70B9-4D55-921E-11F26D33ED6B}"/>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8" xr:uid="{6430022B-A551-4BC4-9F3C-7AEFDC434647}"/>
    <cellStyle name="Currency 20 3 2 2 3" xfId="10157" xr:uid="{2E30089E-B512-4184-BFD3-9B757CE52E06}"/>
    <cellStyle name="Currency 20 3 2 3" xfId="1824" xr:uid="{00000000-0005-0000-0000-0000C3040000}"/>
    <cellStyle name="Currency 20 3 2 3 2" xfId="10159" xr:uid="{3B86B7AB-BB02-4CDC-B199-80A2AE7235E9}"/>
    <cellStyle name="Currency 20 3 2 4" xfId="10156" xr:uid="{35C04ACD-851E-48FF-B70C-F2610F6BB67D}"/>
    <cellStyle name="Currency 20 3 3" xfId="1825" xr:uid="{00000000-0005-0000-0000-0000C4040000}"/>
    <cellStyle name="Currency 20 3 3 2" xfId="1826" xr:uid="{00000000-0005-0000-0000-0000C5040000}"/>
    <cellStyle name="Currency 20 3 3 2 2" xfId="10161" xr:uid="{C252782E-FDB1-4C92-8384-386361D026D4}"/>
    <cellStyle name="Currency 20 3 3 3" xfId="10160" xr:uid="{234DF7A7-8373-4DF2-AA85-67A3318A8A8D}"/>
    <cellStyle name="Currency 20 3 4" xfId="1827" xr:uid="{00000000-0005-0000-0000-0000C6040000}"/>
    <cellStyle name="Currency 20 3 4 2" xfId="10162" xr:uid="{BA6C03E0-4F1B-4E84-84E5-6E89D110A1E3}"/>
    <cellStyle name="Currency 20 3 5" xfId="10155" xr:uid="{BC98E82F-4DBC-4EAD-B9F6-2AAE3E57159A}"/>
    <cellStyle name="Currency 20 4" xfId="1828" xr:uid="{00000000-0005-0000-0000-0000C7040000}"/>
    <cellStyle name="Currency 20 4 2" xfId="1829" xr:uid="{00000000-0005-0000-0000-0000C8040000}"/>
    <cellStyle name="Currency 20 4 2 2" xfId="1830" xr:uid="{00000000-0005-0000-0000-0000C9040000}"/>
    <cellStyle name="Currency 20 4 2 2 2" xfId="10165" xr:uid="{A8396550-64F5-4322-99ED-90A367C9653E}"/>
    <cellStyle name="Currency 20 4 2 3" xfId="10164" xr:uid="{8B331DBE-2051-4659-87C4-8F148BE6D3B8}"/>
    <cellStyle name="Currency 20 4 3" xfId="1831" xr:uid="{00000000-0005-0000-0000-0000CA040000}"/>
    <cellStyle name="Currency 20 4 3 2" xfId="10166" xr:uid="{3B1FBA09-443C-4CFF-A7B4-A7801B07CDC8}"/>
    <cellStyle name="Currency 20 4 4" xfId="10163" xr:uid="{6F47B8BA-FBDD-490B-AF43-8ED4D394FD07}"/>
    <cellStyle name="Currency 20 5" xfId="1832" xr:uid="{00000000-0005-0000-0000-0000CB040000}"/>
    <cellStyle name="Currency 20 5 2" xfId="1833" xr:uid="{00000000-0005-0000-0000-0000CC040000}"/>
    <cellStyle name="Currency 20 5 2 2" xfId="10168" xr:uid="{84D8EA34-2DE3-4E38-983F-7B3C875228B8}"/>
    <cellStyle name="Currency 20 5 3" xfId="10167" xr:uid="{3200559D-028A-4A7F-8058-D5920ED7E07D}"/>
    <cellStyle name="Currency 20 6" xfId="1834" xr:uid="{00000000-0005-0000-0000-0000CD040000}"/>
    <cellStyle name="Currency 20 6 2" xfId="10169" xr:uid="{6B4C4BA8-1C06-4CCD-9A41-06895102AA14}"/>
    <cellStyle name="Currency 20 7" xfId="10146" xr:uid="{C3C696BA-F402-4BEA-B85D-0144B0B6CBD5}"/>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74" xr:uid="{51C6929D-81E6-43B0-A7CD-2026FB2FBAEA}"/>
    <cellStyle name="Currency 21 2 2 2 3" xfId="10173" xr:uid="{82E53942-EDFA-45B7-9FAE-47159CA863C7}"/>
    <cellStyle name="Currency 21 2 2 3" xfId="1840" xr:uid="{00000000-0005-0000-0000-0000D3040000}"/>
    <cellStyle name="Currency 21 2 2 3 2" xfId="10175" xr:uid="{EC37B328-835C-4ACD-904D-238461729E7B}"/>
    <cellStyle name="Currency 21 2 2 4" xfId="10172" xr:uid="{09ED674C-56A7-4B9A-81AD-1D8AF5B5C52B}"/>
    <cellStyle name="Currency 21 2 3" xfId="1841" xr:uid="{00000000-0005-0000-0000-0000D4040000}"/>
    <cellStyle name="Currency 21 2 3 2" xfId="1842" xr:uid="{00000000-0005-0000-0000-0000D5040000}"/>
    <cellStyle name="Currency 21 2 3 2 2" xfId="10177" xr:uid="{713B3F6F-FD9B-46FE-BAC2-3F1B85971C5C}"/>
    <cellStyle name="Currency 21 2 3 3" xfId="10176" xr:uid="{00401D72-261B-4629-9C5D-84AF7B3B8850}"/>
    <cellStyle name="Currency 21 2 4" xfId="1843" xr:uid="{00000000-0005-0000-0000-0000D6040000}"/>
    <cellStyle name="Currency 21 2 4 2" xfId="10178" xr:uid="{6492D6D3-6701-4EF4-8657-12118F82361D}"/>
    <cellStyle name="Currency 21 2 5" xfId="10171" xr:uid="{E1C2F61E-42BC-4844-AA3B-63F3EAF6D743}"/>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82" xr:uid="{BECF29EA-E207-49E9-BCBF-EA062D807DB0}"/>
    <cellStyle name="Currency 21 3 2 2 3" xfId="10181" xr:uid="{A78B524B-2020-4B8B-9895-305CE615B31E}"/>
    <cellStyle name="Currency 21 3 2 3" xfId="1848" xr:uid="{00000000-0005-0000-0000-0000DB040000}"/>
    <cellStyle name="Currency 21 3 2 3 2" xfId="10183" xr:uid="{7F4E2216-0D8F-43F2-92B5-4A40EC358474}"/>
    <cellStyle name="Currency 21 3 2 4" xfId="10180" xr:uid="{6B6C1042-F393-4179-A2F1-849912AFA3AD}"/>
    <cellStyle name="Currency 21 3 3" xfId="1849" xr:uid="{00000000-0005-0000-0000-0000DC040000}"/>
    <cellStyle name="Currency 21 3 3 2" xfId="1850" xr:uid="{00000000-0005-0000-0000-0000DD040000}"/>
    <cellStyle name="Currency 21 3 3 2 2" xfId="10185" xr:uid="{DE13A5D6-7DE5-416C-9997-54264D4F74F2}"/>
    <cellStyle name="Currency 21 3 3 3" xfId="10184" xr:uid="{66848B58-BAE0-4CC0-855A-5C8DFCE72235}"/>
    <cellStyle name="Currency 21 3 4" xfId="1851" xr:uid="{00000000-0005-0000-0000-0000DE040000}"/>
    <cellStyle name="Currency 21 3 4 2" xfId="10186" xr:uid="{CE504350-3FB6-4865-A25C-6E8BD96A9DE0}"/>
    <cellStyle name="Currency 21 3 5" xfId="10179" xr:uid="{2283BC84-13D9-4F76-8721-3E975087673E}"/>
    <cellStyle name="Currency 21 4" xfId="1852" xr:uid="{00000000-0005-0000-0000-0000DF040000}"/>
    <cellStyle name="Currency 21 4 2" xfId="1853" xr:uid="{00000000-0005-0000-0000-0000E0040000}"/>
    <cellStyle name="Currency 21 4 2 2" xfId="1854" xr:uid="{00000000-0005-0000-0000-0000E1040000}"/>
    <cellStyle name="Currency 21 4 2 2 2" xfId="10189" xr:uid="{1BDC4ED5-6E5A-471F-95E9-DACB52A1CA93}"/>
    <cellStyle name="Currency 21 4 2 3" xfId="10188" xr:uid="{E1DC2B36-57D7-451D-9212-9CBF3F76A1BA}"/>
    <cellStyle name="Currency 21 4 3" xfId="1855" xr:uid="{00000000-0005-0000-0000-0000E2040000}"/>
    <cellStyle name="Currency 21 4 3 2" xfId="10190" xr:uid="{754059A2-7DFD-4956-8684-3F596572B288}"/>
    <cellStyle name="Currency 21 4 4" xfId="10187" xr:uid="{F4FEDB0E-EDC2-412F-9A52-3048E47CAA85}"/>
    <cellStyle name="Currency 21 5" xfId="1856" xr:uid="{00000000-0005-0000-0000-0000E3040000}"/>
    <cellStyle name="Currency 21 5 2" xfId="1857" xr:uid="{00000000-0005-0000-0000-0000E4040000}"/>
    <cellStyle name="Currency 21 5 2 2" xfId="10192" xr:uid="{BF1720B5-28EE-45A5-B5A3-EFF85913EDB1}"/>
    <cellStyle name="Currency 21 5 3" xfId="10191" xr:uid="{E560D445-C7D9-4D75-8FF9-CA7191E37A94}"/>
    <cellStyle name="Currency 21 6" xfId="1858" xr:uid="{00000000-0005-0000-0000-0000E5040000}"/>
    <cellStyle name="Currency 21 6 2" xfId="10193" xr:uid="{838467F6-0D55-4710-B70E-D8E15508AB55}"/>
    <cellStyle name="Currency 21 7" xfId="10170" xr:uid="{74526738-59B4-4CB0-A9FD-F7A97425DC6E}"/>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8" xr:uid="{0913EEF3-2495-4746-8EDB-93934034099E}"/>
    <cellStyle name="Currency 22 2 2 2 3" xfId="10197" xr:uid="{E5DBED53-6405-4FFD-A299-0226F3A7B715}"/>
    <cellStyle name="Currency 22 2 2 3" xfId="1864" xr:uid="{00000000-0005-0000-0000-0000EB040000}"/>
    <cellStyle name="Currency 22 2 2 3 2" xfId="10199" xr:uid="{6799B767-6850-412E-82B5-05FE03369142}"/>
    <cellStyle name="Currency 22 2 2 4" xfId="10196" xr:uid="{7B1C56F7-3949-4188-83AA-99E753D1DF34}"/>
    <cellStyle name="Currency 22 2 3" xfId="1865" xr:uid="{00000000-0005-0000-0000-0000EC040000}"/>
    <cellStyle name="Currency 22 2 3 2" xfId="1866" xr:uid="{00000000-0005-0000-0000-0000ED040000}"/>
    <cellStyle name="Currency 22 2 3 2 2" xfId="10201" xr:uid="{0D52B49B-0A1A-4FE9-8670-0BA07A6A847F}"/>
    <cellStyle name="Currency 22 2 3 3" xfId="10200" xr:uid="{F15BB7B5-E6CE-4C80-8441-BD9DD5E8C12F}"/>
    <cellStyle name="Currency 22 2 4" xfId="1867" xr:uid="{00000000-0005-0000-0000-0000EE040000}"/>
    <cellStyle name="Currency 22 2 4 2" xfId="10202" xr:uid="{D48112F4-00BA-40C7-BD77-6435B398F37B}"/>
    <cellStyle name="Currency 22 2 5" xfId="10195" xr:uid="{286F6B13-6C84-4270-8EA3-4D56CBBE5832}"/>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206" xr:uid="{FF85FEF9-265F-4C30-A1C6-6D4A3B8D7C8C}"/>
    <cellStyle name="Currency 22 3 2 2 3" xfId="10205" xr:uid="{18C6EFB4-38CE-4CEF-9072-FDEB25162A5B}"/>
    <cellStyle name="Currency 22 3 2 3" xfId="1872" xr:uid="{00000000-0005-0000-0000-0000F3040000}"/>
    <cellStyle name="Currency 22 3 2 3 2" xfId="10207" xr:uid="{F8919DDB-7301-43E8-9905-C54D92DDE1FE}"/>
    <cellStyle name="Currency 22 3 2 4" xfId="10204" xr:uid="{37CC4278-0033-4FCF-AC07-02C8C6F59976}"/>
    <cellStyle name="Currency 22 3 3" xfId="1873" xr:uid="{00000000-0005-0000-0000-0000F4040000}"/>
    <cellStyle name="Currency 22 3 3 2" xfId="1874" xr:uid="{00000000-0005-0000-0000-0000F5040000}"/>
    <cellStyle name="Currency 22 3 3 2 2" xfId="10209" xr:uid="{7BA1FF92-2C0A-43BA-AEA1-5EFE38144811}"/>
    <cellStyle name="Currency 22 3 3 3" xfId="10208" xr:uid="{4A415404-573D-4EDD-85C6-A0B3DBE3DAFC}"/>
    <cellStyle name="Currency 22 3 4" xfId="1875" xr:uid="{00000000-0005-0000-0000-0000F6040000}"/>
    <cellStyle name="Currency 22 3 4 2" xfId="10210" xr:uid="{1F210840-9C82-4EA4-96B8-8A0F4CAB3CE2}"/>
    <cellStyle name="Currency 22 3 5" xfId="10203" xr:uid="{4FCBAEB3-3717-4A8D-B233-74BC747252CE}"/>
    <cellStyle name="Currency 22 4" xfId="1876" xr:uid="{00000000-0005-0000-0000-0000F7040000}"/>
    <cellStyle name="Currency 22 4 2" xfId="1877" xr:uid="{00000000-0005-0000-0000-0000F8040000}"/>
    <cellStyle name="Currency 22 4 2 2" xfId="1878" xr:uid="{00000000-0005-0000-0000-0000F9040000}"/>
    <cellStyle name="Currency 22 4 2 2 2" xfId="10213" xr:uid="{205C4A22-63BA-4AAE-9535-707DF01E9941}"/>
    <cellStyle name="Currency 22 4 2 3" xfId="10212" xr:uid="{FCB36F55-51C5-426C-B8AD-FABDF13E1286}"/>
    <cellStyle name="Currency 22 4 3" xfId="1879" xr:uid="{00000000-0005-0000-0000-0000FA040000}"/>
    <cellStyle name="Currency 22 4 3 2" xfId="10214" xr:uid="{C3642BDC-31CE-4138-8E29-77A6390D52E0}"/>
    <cellStyle name="Currency 22 4 4" xfId="10211" xr:uid="{868777D5-B915-42A0-89CA-5E12A5E438CE}"/>
    <cellStyle name="Currency 22 5" xfId="1880" xr:uid="{00000000-0005-0000-0000-0000FB040000}"/>
    <cellStyle name="Currency 22 5 2" xfId="1881" xr:uid="{00000000-0005-0000-0000-0000FC040000}"/>
    <cellStyle name="Currency 22 5 2 2" xfId="10216" xr:uid="{5D369B11-FCEE-4A5D-8B92-2845E23391ED}"/>
    <cellStyle name="Currency 22 5 3" xfId="10215" xr:uid="{C838E348-BA04-43F7-9DDC-405A56F0FAF8}"/>
    <cellStyle name="Currency 22 6" xfId="1882" xr:uid="{00000000-0005-0000-0000-0000FD040000}"/>
    <cellStyle name="Currency 22 6 2" xfId="10217" xr:uid="{F82EA4F7-D233-4A5D-AB1D-49CC9BA88328}"/>
    <cellStyle name="Currency 22 7" xfId="10194" xr:uid="{EF4952E4-A17F-49D1-B88F-F6883E311526}"/>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22" xr:uid="{9CA9C289-B0F9-4CF1-A58A-2994A7317748}"/>
    <cellStyle name="Currency 23 2 2 2 3" xfId="10221" xr:uid="{CE8B89F6-8899-4C37-96DD-5B9EB16B9AEC}"/>
    <cellStyle name="Currency 23 2 2 3" xfId="1888" xr:uid="{00000000-0005-0000-0000-000003050000}"/>
    <cellStyle name="Currency 23 2 2 3 2" xfId="10223" xr:uid="{3D1577C7-52EF-48B6-AFF0-E9AB4EE47EC9}"/>
    <cellStyle name="Currency 23 2 2 4" xfId="10220" xr:uid="{F16E0F5A-21A1-40A0-B80D-79F59D6438D8}"/>
    <cellStyle name="Currency 23 2 3" xfId="1889" xr:uid="{00000000-0005-0000-0000-000004050000}"/>
    <cellStyle name="Currency 23 2 3 2" xfId="1890" xr:uid="{00000000-0005-0000-0000-000005050000}"/>
    <cellStyle name="Currency 23 2 3 2 2" xfId="10225" xr:uid="{EA78824E-CE50-42B0-8615-3E786A21AED6}"/>
    <cellStyle name="Currency 23 2 3 3" xfId="10224" xr:uid="{E10816DC-7205-46FF-95F4-AF7020C98C92}"/>
    <cellStyle name="Currency 23 2 4" xfId="1891" xr:uid="{00000000-0005-0000-0000-000006050000}"/>
    <cellStyle name="Currency 23 2 4 2" xfId="10226" xr:uid="{8A941A86-5A9D-4D51-BDEA-D9D1D73DDD02}"/>
    <cellStyle name="Currency 23 2 5" xfId="10219" xr:uid="{FB0E6EF4-2558-4884-94E3-83BC0BCC6BCF}"/>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30" xr:uid="{F6717B24-E23F-4BB0-B897-644864135ABF}"/>
    <cellStyle name="Currency 23 3 2 2 3" xfId="10229" xr:uid="{92C4ECF2-056F-45E1-8898-9171AE284367}"/>
    <cellStyle name="Currency 23 3 2 3" xfId="1896" xr:uid="{00000000-0005-0000-0000-00000B050000}"/>
    <cellStyle name="Currency 23 3 2 3 2" xfId="10231" xr:uid="{B4CD7C06-8429-404E-B102-FD741E4E21D7}"/>
    <cellStyle name="Currency 23 3 2 4" xfId="10228" xr:uid="{2625CEDE-59B5-4846-A8A9-F4DA8E4D6228}"/>
    <cellStyle name="Currency 23 3 3" xfId="1897" xr:uid="{00000000-0005-0000-0000-00000C050000}"/>
    <cellStyle name="Currency 23 3 3 2" xfId="1898" xr:uid="{00000000-0005-0000-0000-00000D050000}"/>
    <cellStyle name="Currency 23 3 3 2 2" xfId="10233" xr:uid="{B7AC84A3-0D10-4683-85FC-39A7617F1F84}"/>
    <cellStyle name="Currency 23 3 3 3" xfId="10232" xr:uid="{188116F6-7FC6-4C39-B9CA-6472AC212F78}"/>
    <cellStyle name="Currency 23 3 4" xfId="1899" xr:uid="{00000000-0005-0000-0000-00000E050000}"/>
    <cellStyle name="Currency 23 3 4 2" xfId="10234" xr:uid="{510C1696-EAE8-427F-A8DD-209652E8C3D9}"/>
    <cellStyle name="Currency 23 3 5" xfId="10227" xr:uid="{9BC80247-6154-4B0F-875A-A4CF365E5575}"/>
    <cellStyle name="Currency 23 4" xfId="1900" xr:uid="{00000000-0005-0000-0000-00000F050000}"/>
    <cellStyle name="Currency 23 4 2" xfId="1901" xr:uid="{00000000-0005-0000-0000-000010050000}"/>
    <cellStyle name="Currency 23 4 2 2" xfId="1902" xr:uid="{00000000-0005-0000-0000-000011050000}"/>
    <cellStyle name="Currency 23 4 2 2 2" xfId="10237" xr:uid="{F1858C4F-DC82-4D7D-8B67-F325262BB0D6}"/>
    <cellStyle name="Currency 23 4 2 3" xfId="10236" xr:uid="{C7F6A5DB-BD33-4FEF-BAC3-D9E85C08A021}"/>
    <cellStyle name="Currency 23 4 3" xfId="1903" xr:uid="{00000000-0005-0000-0000-000012050000}"/>
    <cellStyle name="Currency 23 4 3 2" xfId="10238" xr:uid="{52ADFE15-87C4-4A59-ADD0-018B5491EE6F}"/>
    <cellStyle name="Currency 23 4 4" xfId="10235" xr:uid="{97CDA292-3985-4B7F-94F8-C63B27F32154}"/>
    <cellStyle name="Currency 23 5" xfId="1904" xr:uid="{00000000-0005-0000-0000-000013050000}"/>
    <cellStyle name="Currency 23 5 2" xfId="1905" xr:uid="{00000000-0005-0000-0000-000014050000}"/>
    <cellStyle name="Currency 23 5 2 2" xfId="10240" xr:uid="{87205B5A-3F68-4E24-8E3E-965277554B21}"/>
    <cellStyle name="Currency 23 5 3" xfId="10239" xr:uid="{80510834-F575-484B-9C4E-54B86442C89B}"/>
    <cellStyle name="Currency 23 6" xfId="1906" xr:uid="{00000000-0005-0000-0000-000015050000}"/>
    <cellStyle name="Currency 23 6 2" xfId="10241" xr:uid="{20CAF06A-F6E9-4502-BD7E-7CAB48AC6041}"/>
    <cellStyle name="Currency 23 7" xfId="10218" xr:uid="{7DD74559-ABF9-4AFF-A23C-DF6F45CC36AB}"/>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46" xr:uid="{9B425446-CD72-4CF3-888B-4B0EDA9BD3CF}"/>
    <cellStyle name="Currency 24 2 2 2 3" xfId="10245" xr:uid="{30D52D38-DFFB-4323-80EE-820EDE22A97E}"/>
    <cellStyle name="Currency 24 2 2 3" xfId="1912" xr:uid="{00000000-0005-0000-0000-00001B050000}"/>
    <cellStyle name="Currency 24 2 2 3 2" xfId="10247" xr:uid="{8297AE6E-D173-448F-A138-95796B8095EA}"/>
    <cellStyle name="Currency 24 2 2 4" xfId="10244" xr:uid="{047750FF-EEED-447B-AE66-A0CDCB896081}"/>
    <cellStyle name="Currency 24 2 3" xfId="1913" xr:uid="{00000000-0005-0000-0000-00001C050000}"/>
    <cellStyle name="Currency 24 2 3 2" xfId="1914" xr:uid="{00000000-0005-0000-0000-00001D050000}"/>
    <cellStyle name="Currency 24 2 3 2 2" xfId="10249" xr:uid="{113F2E27-4D94-44AC-BEA1-47A4E9E6FC2E}"/>
    <cellStyle name="Currency 24 2 3 3" xfId="10248" xr:uid="{1AF4C90B-9459-4C30-ACE5-04CAFE4B8227}"/>
    <cellStyle name="Currency 24 2 4" xfId="1915" xr:uid="{00000000-0005-0000-0000-00001E050000}"/>
    <cellStyle name="Currency 24 2 4 2" xfId="10250" xr:uid="{4A625EAA-B824-4060-BB73-B06C25718709}"/>
    <cellStyle name="Currency 24 2 5" xfId="10243" xr:uid="{2FD21462-2488-4FCE-939E-0163E6F7FF67}"/>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54" xr:uid="{974E15B2-A5AD-4964-8287-DD4956A8BA5E}"/>
    <cellStyle name="Currency 24 3 2 2 3" xfId="10253" xr:uid="{1CF11B8A-D125-417B-9B97-0447519C519C}"/>
    <cellStyle name="Currency 24 3 2 3" xfId="1920" xr:uid="{00000000-0005-0000-0000-000023050000}"/>
    <cellStyle name="Currency 24 3 2 3 2" xfId="10255" xr:uid="{CB4946F3-246D-4924-9A9D-41B5B5BBE075}"/>
    <cellStyle name="Currency 24 3 2 4" xfId="10252" xr:uid="{90F1341B-2772-4683-A994-A2DB184F4D5A}"/>
    <cellStyle name="Currency 24 3 3" xfId="1921" xr:uid="{00000000-0005-0000-0000-000024050000}"/>
    <cellStyle name="Currency 24 3 3 2" xfId="1922" xr:uid="{00000000-0005-0000-0000-000025050000}"/>
    <cellStyle name="Currency 24 3 3 2 2" xfId="10257" xr:uid="{94A2FCDE-7010-48D0-8171-CE340D85E0B8}"/>
    <cellStyle name="Currency 24 3 3 3" xfId="10256" xr:uid="{E33CBF12-0ADB-405B-8E07-12A49828C54D}"/>
    <cellStyle name="Currency 24 3 4" xfId="1923" xr:uid="{00000000-0005-0000-0000-000026050000}"/>
    <cellStyle name="Currency 24 3 4 2" xfId="10258" xr:uid="{7F550293-D65C-42A8-847C-DC8AA21987F7}"/>
    <cellStyle name="Currency 24 3 5" xfId="10251" xr:uid="{B2C4ECB9-FED2-426E-B0C0-3AFC4D3B00BA}"/>
    <cellStyle name="Currency 24 4" xfId="1924" xr:uid="{00000000-0005-0000-0000-000027050000}"/>
    <cellStyle name="Currency 24 4 2" xfId="1925" xr:uid="{00000000-0005-0000-0000-000028050000}"/>
    <cellStyle name="Currency 24 4 2 2" xfId="1926" xr:uid="{00000000-0005-0000-0000-000029050000}"/>
    <cellStyle name="Currency 24 4 2 2 2" xfId="10261" xr:uid="{124BAD83-B203-4AB5-8CCF-61BD16483CDE}"/>
    <cellStyle name="Currency 24 4 2 3" xfId="10260" xr:uid="{9047BC07-00F6-40AF-8E11-34CE146DF701}"/>
    <cellStyle name="Currency 24 4 3" xfId="1927" xr:uid="{00000000-0005-0000-0000-00002A050000}"/>
    <cellStyle name="Currency 24 4 3 2" xfId="10262" xr:uid="{586AE8A2-B1F9-4840-9249-6CFD799E4EEE}"/>
    <cellStyle name="Currency 24 4 4" xfId="10259" xr:uid="{7062034F-FE81-478D-96C1-BFE627985CC5}"/>
    <cellStyle name="Currency 24 5" xfId="1928" xr:uid="{00000000-0005-0000-0000-00002B050000}"/>
    <cellStyle name="Currency 24 5 2" xfId="1929" xr:uid="{00000000-0005-0000-0000-00002C050000}"/>
    <cellStyle name="Currency 24 5 2 2" xfId="10264" xr:uid="{6F32CA7C-CCEF-4D0D-A784-3C441F4244E2}"/>
    <cellStyle name="Currency 24 5 3" xfId="10263" xr:uid="{FE18CCF1-0986-40AE-BFDC-E710F81CA77F}"/>
    <cellStyle name="Currency 24 6" xfId="1930" xr:uid="{00000000-0005-0000-0000-00002D050000}"/>
    <cellStyle name="Currency 24 6 2" xfId="10265" xr:uid="{5CAB7075-F134-40CB-8C19-E5BEB976076C}"/>
    <cellStyle name="Currency 24 7" xfId="10242" xr:uid="{BAE356DD-70AA-4C7E-965B-3E409F70C080}"/>
    <cellStyle name="Currency 25" xfId="1931" xr:uid="{00000000-0005-0000-0000-00002E050000}"/>
    <cellStyle name="Currency 25 2" xfId="10266" xr:uid="{6FB5FBA9-6E9E-4293-8468-60F6057A7DFA}"/>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71" xr:uid="{B84B7FCE-9C7D-4320-BD01-E5AD91720CDF}"/>
    <cellStyle name="Currency 26 2 2 2 3" xfId="10270" xr:uid="{75D2B082-D0F6-41F1-8E0D-6AFA69A1C482}"/>
    <cellStyle name="Currency 26 2 2 3" xfId="1937" xr:uid="{00000000-0005-0000-0000-000034050000}"/>
    <cellStyle name="Currency 26 2 2 3 2" xfId="10272" xr:uid="{959B7D51-6A9F-4DCF-B781-4256369D0A80}"/>
    <cellStyle name="Currency 26 2 2 4" xfId="10269" xr:uid="{5E70B5DE-9C98-46F0-8755-EBFF165C5D50}"/>
    <cellStyle name="Currency 26 2 3" xfId="1938" xr:uid="{00000000-0005-0000-0000-000035050000}"/>
    <cellStyle name="Currency 26 2 3 2" xfId="1939" xr:uid="{00000000-0005-0000-0000-000036050000}"/>
    <cellStyle name="Currency 26 2 3 2 2" xfId="10274" xr:uid="{21122458-9697-47F7-BA80-0744044EB737}"/>
    <cellStyle name="Currency 26 2 3 3" xfId="10273" xr:uid="{860FDF1E-596E-4616-BEDB-C7C83E3CDE2C}"/>
    <cellStyle name="Currency 26 2 4" xfId="1940" xr:uid="{00000000-0005-0000-0000-000037050000}"/>
    <cellStyle name="Currency 26 2 4 2" xfId="10275" xr:uid="{7E28AAF1-7096-45F0-8361-21293884B685}"/>
    <cellStyle name="Currency 26 2 5" xfId="10268" xr:uid="{1AE09AB9-7CF3-4E99-BCFD-CE045E4B1279}"/>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9" xr:uid="{C7EFD0C5-401F-4E53-868E-92844D000008}"/>
    <cellStyle name="Currency 26 3 2 2 3" xfId="10278" xr:uid="{37588F45-3645-43C0-A0CA-4884B30D439C}"/>
    <cellStyle name="Currency 26 3 2 3" xfId="1945" xr:uid="{00000000-0005-0000-0000-00003C050000}"/>
    <cellStyle name="Currency 26 3 2 3 2" xfId="10280" xr:uid="{92DCCC5E-3C06-43EC-BDD7-E0350C36E663}"/>
    <cellStyle name="Currency 26 3 2 4" xfId="10277" xr:uid="{D5783255-C1B9-419A-BF57-D334324304A5}"/>
    <cellStyle name="Currency 26 3 3" xfId="1946" xr:uid="{00000000-0005-0000-0000-00003D050000}"/>
    <cellStyle name="Currency 26 3 3 2" xfId="1947" xr:uid="{00000000-0005-0000-0000-00003E050000}"/>
    <cellStyle name="Currency 26 3 3 2 2" xfId="10282" xr:uid="{ABE7F811-5AA9-4E53-85F5-E3F30D312453}"/>
    <cellStyle name="Currency 26 3 3 3" xfId="10281" xr:uid="{4AFC9AEE-B6AB-415C-972A-59DC858E1E19}"/>
    <cellStyle name="Currency 26 3 4" xfId="1948" xr:uid="{00000000-0005-0000-0000-00003F050000}"/>
    <cellStyle name="Currency 26 3 4 2" xfId="10283" xr:uid="{EF5C4B5D-EFB9-4340-91E5-B1B387BDA114}"/>
    <cellStyle name="Currency 26 3 5" xfId="10276" xr:uid="{47A3A89F-813A-4C52-98D3-EF28A260EC9A}"/>
    <cellStyle name="Currency 26 4" xfId="1949" xr:uid="{00000000-0005-0000-0000-000040050000}"/>
    <cellStyle name="Currency 26 4 2" xfId="1950" xr:uid="{00000000-0005-0000-0000-000041050000}"/>
    <cellStyle name="Currency 26 4 2 2" xfId="1951" xr:uid="{00000000-0005-0000-0000-000042050000}"/>
    <cellStyle name="Currency 26 4 2 2 2" xfId="10286" xr:uid="{DBA9993B-34DE-4070-A9E1-17E8469754A1}"/>
    <cellStyle name="Currency 26 4 2 3" xfId="10285" xr:uid="{75C80DCF-714D-4B3B-8177-14E4F6354ED8}"/>
    <cellStyle name="Currency 26 4 3" xfId="1952" xr:uid="{00000000-0005-0000-0000-000043050000}"/>
    <cellStyle name="Currency 26 4 3 2" xfId="10287" xr:uid="{3AF31A2E-3CA5-483B-8B46-51EA639753F4}"/>
    <cellStyle name="Currency 26 4 4" xfId="10284" xr:uid="{B6C0E172-7360-4B18-B08A-CE3BD4C4D9B5}"/>
    <cellStyle name="Currency 26 5" xfId="1953" xr:uid="{00000000-0005-0000-0000-000044050000}"/>
    <cellStyle name="Currency 26 5 2" xfId="1954" xr:uid="{00000000-0005-0000-0000-000045050000}"/>
    <cellStyle name="Currency 26 5 2 2" xfId="10289" xr:uid="{88E230E8-D640-4CB7-AA1A-E71EE22C47A7}"/>
    <cellStyle name="Currency 26 5 3" xfId="10288" xr:uid="{A08DD7A2-151B-4590-A291-30301BE1A9BE}"/>
    <cellStyle name="Currency 26 6" xfId="1955" xr:uid="{00000000-0005-0000-0000-000046050000}"/>
    <cellStyle name="Currency 26 6 2" xfId="10290" xr:uid="{F0235EAB-5349-4012-9B03-E7B33C69EA06}"/>
    <cellStyle name="Currency 26 7" xfId="10267" xr:uid="{A95E35C7-3A7A-490C-843D-C4BF339F70AA}"/>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95" xr:uid="{03399E5C-804F-4396-8855-6BA4943455B1}"/>
    <cellStyle name="Currency 27 2 2 2 3" xfId="10294" xr:uid="{B8B80410-6B48-4A87-A87E-9E19A0B195BE}"/>
    <cellStyle name="Currency 27 2 2 3" xfId="1961" xr:uid="{00000000-0005-0000-0000-00004C050000}"/>
    <cellStyle name="Currency 27 2 2 3 2" xfId="10296" xr:uid="{3AB502EB-EB20-4190-BFCB-3E4335985A59}"/>
    <cellStyle name="Currency 27 2 2 4" xfId="10293" xr:uid="{A08A742E-1412-4093-BA3D-507053E4B5A4}"/>
    <cellStyle name="Currency 27 2 3" xfId="1962" xr:uid="{00000000-0005-0000-0000-00004D050000}"/>
    <cellStyle name="Currency 27 2 3 2" xfId="1963" xr:uid="{00000000-0005-0000-0000-00004E050000}"/>
    <cellStyle name="Currency 27 2 3 2 2" xfId="10298" xr:uid="{9FF634DE-CE60-47BB-9967-4CFF5CE314D5}"/>
    <cellStyle name="Currency 27 2 3 3" xfId="10297" xr:uid="{66E1F6C1-59D7-4936-B0E3-3B51B4B4CACE}"/>
    <cellStyle name="Currency 27 2 4" xfId="1964" xr:uid="{00000000-0005-0000-0000-00004F050000}"/>
    <cellStyle name="Currency 27 2 4 2" xfId="10299" xr:uid="{303F1FB2-918C-4CBD-AB5B-0C089CEC61C4}"/>
    <cellStyle name="Currency 27 2 5" xfId="10292" xr:uid="{BB30403E-6AFF-4B0F-96D2-56C597BF088C}"/>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303" xr:uid="{AD58DBB0-EC93-4DF8-B4F5-26A2A19FCAD7}"/>
    <cellStyle name="Currency 27 3 2 2 3" xfId="10302" xr:uid="{6FD111CA-5AC3-4450-A34C-F6696B13D52F}"/>
    <cellStyle name="Currency 27 3 2 3" xfId="1969" xr:uid="{00000000-0005-0000-0000-000054050000}"/>
    <cellStyle name="Currency 27 3 2 3 2" xfId="10304" xr:uid="{5F6C4854-673A-4F57-ACF2-B8AB3E4579FE}"/>
    <cellStyle name="Currency 27 3 2 4" xfId="10301" xr:uid="{0F8D9B6D-9B77-47F9-BC26-73DB1D426CD9}"/>
    <cellStyle name="Currency 27 3 3" xfId="1970" xr:uid="{00000000-0005-0000-0000-000055050000}"/>
    <cellStyle name="Currency 27 3 3 2" xfId="1971" xr:uid="{00000000-0005-0000-0000-000056050000}"/>
    <cellStyle name="Currency 27 3 3 2 2" xfId="10306" xr:uid="{2BF13EBE-0C89-4540-B9C0-18900A0B5CA7}"/>
    <cellStyle name="Currency 27 3 3 3" xfId="10305" xr:uid="{836AE27F-48B5-434A-8331-AA7530B8E233}"/>
    <cellStyle name="Currency 27 3 4" xfId="1972" xr:uid="{00000000-0005-0000-0000-000057050000}"/>
    <cellStyle name="Currency 27 3 4 2" xfId="10307" xr:uid="{8FE1D031-5E8D-472F-BDFF-E4B26F862131}"/>
    <cellStyle name="Currency 27 3 5" xfId="10300" xr:uid="{C1B8D588-6344-43D9-A4C9-3623A2B56171}"/>
    <cellStyle name="Currency 27 4" xfId="1973" xr:uid="{00000000-0005-0000-0000-000058050000}"/>
    <cellStyle name="Currency 27 4 2" xfId="1974" xr:uid="{00000000-0005-0000-0000-000059050000}"/>
    <cellStyle name="Currency 27 4 2 2" xfId="1975" xr:uid="{00000000-0005-0000-0000-00005A050000}"/>
    <cellStyle name="Currency 27 4 2 2 2" xfId="10310" xr:uid="{06F1A28A-C80C-46E2-B705-AE2F4278AFF4}"/>
    <cellStyle name="Currency 27 4 2 3" xfId="10309" xr:uid="{4261ED17-6293-4B00-8C22-48A8D01CF8F0}"/>
    <cellStyle name="Currency 27 4 3" xfId="1976" xr:uid="{00000000-0005-0000-0000-00005B050000}"/>
    <cellStyle name="Currency 27 4 3 2" xfId="10311" xr:uid="{656723AB-9D6B-48B2-99C7-8577B560FC4E}"/>
    <cellStyle name="Currency 27 4 4" xfId="10308" xr:uid="{B6681FFD-335D-4C76-8BB1-93BA0707C537}"/>
    <cellStyle name="Currency 27 5" xfId="1977" xr:uid="{00000000-0005-0000-0000-00005C050000}"/>
    <cellStyle name="Currency 27 5 2" xfId="1978" xr:uid="{00000000-0005-0000-0000-00005D050000}"/>
    <cellStyle name="Currency 27 5 2 2" xfId="10313" xr:uid="{2616FA1A-3EB9-4A06-A498-A9B921143F09}"/>
    <cellStyle name="Currency 27 5 3" xfId="10312" xr:uid="{97E9F698-97B0-4C4D-9E09-5FE87C400202}"/>
    <cellStyle name="Currency 27 6" xfId="1979" xr:uid="{00000000-0005-0000-0000-00005E050000}"/>
    <cellStyle name="Currency 27 6 2" xfId="10314" xr:uid="{39284E2D-D4D9-40E9-9D59-B79F80C12B20}"/>
    <cellStyle name="Currency 27 7" xfId="10291" xr:uid="{B7FC2D22-BD88-4076-8DE6-7197838D3EEB}"/>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9" xr:uid="{AFA12105-DC5C-48C9-A301-DDD10D82CB88}"/>
    <cellStyle name="Currency 28 2 2 2 3" xfId="10318" xr:uid="{B2BE6D44-70D7-4DDF-B055-C755E68B6A7E}"/>
    <cellStyle name="Currency 28 2 2 3" xfId="1985" xr:uid="{00000000-0005-0000-0000-000064050000}"/>
    <cellStyle name="Currency 28 2 2 3 2" xfId="10320" xr:uid="{ACD89B02-B361-4D37-935E-94B355CD6BDB}"/>
    <cellStyle name="Currency 28 2 2 4" xfId="10317" xr:uid="{0F718DED-848B-4C20-AEE1-4CB9D8996266}"/>
    <cellStyle name="Currency 28 2 3" xfId="1986" xr:uid="{00000000-0005-0000-0000-000065050000}"/>
    <cellStyle name="Currency 28 2 3 2" xfId="1987" xr:uid="{00000000-0005-0000-0000-000066050000}"/>
    <cellStyle name="Currency 28 2 3 2 2" xfId="10322" xr:uid="{C7CEEDEC-25CE-4DF4-9419-D51632B506A7}"/>
    <cellStyle name="Currency 28 2 3 3" xfId="10321" xr:uid="{544DE77E-D9E8-4209-B2BF-8B8E56023F10}"/>
    <cellStyle name="Currency 28 2 4" xfId="1988" xr:uid="{00000000-0005-0000-0000-000067050000}"/>
    <cellStyle name="Currency 28 2 4 2" xfId="10323" xr:uid="{E015E234-108F-4564-AF29-42DB194303AE}"/>
    <cellStyle name="Currency 28 2 5" xfId="10316" xr:uid="{296ACA7B-42CA-4E7F-9E94-0A6E325E76DE}"/>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27" xr:uid="{33F53E7B-7E98-4388-934E-A0565FC0FAD3}"/>
    <cellStyle name="Currency 28 3 2 2 3" xfId="10326" xr:uid="{F89ACC4D-9357-4FC0-945D-8F461AEF032D}"/>
    <cellStyle name="Currency 28 3 2 3" xfId="1993" xr:uid="{00000000-0005-0000-0000-00006C050000}"/>
    <cellStyle name="Currency 28 3 2 3 2" xfId="10328" xr:uid="{16068359-DF59-45B3-ACF8-6A1ED8202C72}"/>
    <cellStyle name="Currency 28 3 2 4" xfId="10325" xr:uid="{4FEDA63D-80BB-4671-8B34-924A87A05F6F}"/>
    <cellStyle name="Currency 28 3 3" xfId="1994" xr:uid="{00000000-0005-0000-0000-00006D050000}"/>
    <cellStyle name="Currency 28 3 3 2" xfId="1995" xr:uid="{00000000-0005-0000-0000-00006E050000}"/>
    <cellStyle name="Currency 28 3 3 2 2" xfId="10330" xr:uid="{EE4382C0-6A61-457C-9C4F-DE5050E6D8BF}"/>
    <cellStyle name="Currency 28 3 3 3" xfId="10329" xr:uid="{1F80825A-D22B-40B6-82C9-788F55417371}"/>
    <cellStyle name="Currency 28 3 4" xfId="1996" xr:uid="{00000000-0005-0000-0000-00006F050000}"/>
    <cellStyle name="Currency 28 3 4 2" xfId="10331" xr:uid="{326FE952-0745-4B84-B967-9B150D39FD4F}"/>
    <cellStyle name="Currency 28 3 5" xfId="10324" xr:uid="{7A8ABCFA-9BB8-4F1F-B6B2-1C771B0A953C}"/>
    <cellStyle name="Currency 28 4" xfId="1997" xr:uid="{00000000-0005-0000-0000-000070050000}"/>
    <cellStyle name="Currency 28 4 2" xfId="1998" xr:uid="{00000000-0005-0000-0000-000071050000}"/>
    <cellStyle name="Currency 28 4 2 2" xfId="1999" xr:uid="{00000000-0005-0000-0000-000072050000}"/>
    <cellStyle name="Currency 28 4 2 2 2" xfId="10334" xr:uid="{D8A7E0A8-23AC-42AD-85AE-79E0C5F633D1}"/>
    <cellStyle name="Currency 28 4 2 3" xfId="10333" xr:uid="{6E661E94-E2E2-4479-AEB5-8D0E0F70A17D}"/>
    <cellStyle name="Currency 28 4 3" xfId="2000" xr:uid="{00000000-0005-0000-0000-000073050000}"/>
    <cellStyle name="Currency 28 4 3 2" xfId="10335" xr:uid="{A09B3FB1-7100-45AE-987F-6EAEEA7977AB}"/>
    <cellStyle name="Currency 28 4 4" xfId="10332" xr:uid="{12934CB1-48E4-467D-BEAC-D945F59D8EFB}"/>
    <cellStyle name="Currency 28 5" xfId="2001" xr:uid="{00000000-0005-0000-0000-000074050000}"/>
    <cellStyle name="Currency 28 5 2" xfId="2002" xr:uid="{00000000-0005-0000-0000-000075050000}"/>
    <cellStyle name="Currency 28 5 2 2" xfId="10337" xr:uid="{3714A335-D68D-477A-B9B1-8D04BFC0D553}"/>
    <cellStyle name="Currency 28 5 3" xfId="10336" xr:uid="{852FCCB2-964B-451F-AB4F-354262F4CED9}"/>
    <cellStyle name="Currency 28 6" xfId="2003" xr:uid="{00000000-0005-0000-0000-000076050000}"/>
    <cellStyle name="Currency 28 6 2" xfId="10338" xr:uid="{9392C6F7-1E41-47B1-B1A6-6E66F5438A53}"/>
    <cellStyle name="Currency 28 7" xfId="10315" xr:uid="{D1F768B9-55A7-4ECC-81A5-3E07D1DF14DE}"/>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43" xr:uid="{9F572238-AE06-43AA-AD3E-AB81D9A2143F}"/>
    <cellStyle name="Currency 29 2 2 2 3" xfId="10342" xr:uid="{3F93167D-419B-46B3-ACED-69E2BAEFD0EC}"/>
    <cellStyle name="Currency 29 2 2 3" xfId="2009" xr:uid="{00000000-0005-0000-0000-00007C050000}"/>
    <cellStyle name="Currency 29 2 2 3 2" xfId="10344" xr:uid="{600D825E-13AA-4446-B902-4023258B5209}"/>
    <cellStyle name="Currency 29 2 2 4" xfId="10341" xr:uid="{0DBE2710-4CE6-4DA7-AEB8-A8B75040633E}"/>
    <cellStyle name="Currency 29 2 3" xfId="2010" xr:uid="{00000000-0005-0000-0000-00007D050000}"/>
    <cellStyle name="Currency 29 2 3 2" xfId="2011" xr:uid="{00000000-0005-0000-0000-00007E050000}"/>
    <cellStyle name="Currency 29 2 3 2 2" xfId="10346" xr:uid="{0845A7B1-FF90-4107-8CA1-7F642FE05AFF}"/>
    <cellStyle name="Currency 29 2 3 3" xfId="10345" xr:uid="{FCDEFA61-6AD5-4211-8719-619446E2AA4B}"/>
    <cellStyle name="Currency 29 2 4" xfId="2012" xr:uid="{00000000-0005-0000-0000-00007F050000}"/>
    <cellStyle name="Currency 29 2 4 2" xfId="10347" xr:uid="{00C243A2-5C69-4794-874F-33917B8292D9}"/>
    <cellStyle name="Currency 29 2 5" xfId="10340" xr:uid="{5F7E2F6B-D0DB-47C8-9631-0C760AF8412D}"/>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51" xr:uid="{A8D30FA4-FF65-4381-9FA4-5CCAE42C7756}"/>
    <cellStyle name="Currency 29 3 2 2 3" xfId="10350" xr:uid="{DAC810F2-255C-438F-836F-5B720C1946A1}"/>
    <cellStyle name="Currency 29 3 2 3" xfId="2017" xr:uid="{00000000-0005-0000-0000-000084050000}"/>
    <cellStyle name="Currency 29 3 2 3 2" xfId="10352" xr:uid="{2DFF007F-9125-4FCB-9BFA-57D2E9115F84}"/>
    <cellStyle name="Currency 29 3 2 4" xfId="10349" xr:uid="{D2140455-A192-46B7-BEDD-1A0867BEFA0A}"/>
    <cellStyle name="Currency 29 3 3" xfId="2018" xr:uid="{00000000-0005-0000-0000-000085050000}"/>
    <cellStyle name="Currency 29 3 3 2" xfId="2019" xr:uid="{00000000-0005-0000-0000-000086050000}"/>
    <cellStyle name="Currency 29 3 3 2 2" xfId="10354" xr:uid="{0B59DD2F-AB0C-4B13-AAC2-80897A7B63E0}"/>
    <cellStyle name="Currency 29 3 3 3" xfId="10353" xr:uid="{26814B47-FC2F-411A-BE44-BE317B1FF346}"/>
    <cellStyle name="Currency 29 3 4" xfId="2020" xr:uid="{00000000-0005-0000-0000-000087050000}"/>
    <cellStyle name="Currency 29 3 4 2" xfId="10355" xr:uid="{D6670A75-F31F-438F-AE03-44B2E18FAFDC}"/>
    <cellStyle name="Currency 29 3 5" xfId="10348" xr:uid="{FCE7FBEB-8E1F-401A-833B-2885C0F8392A}"/>
    <cellStyle name="Currency 29 4" xfId="2021" xr:uid="{00000000-0005-0000-0000-000088050000}"/>
    <cellStyle name="Currency 29 4 2" xfId="2022" xr:uid="{00000000-0005-0000-0000-000089050000}"/>
    <cellStyle name="Currency 29 4 2 2" xfId="2023" xr:uid="{00000000-0005-0000-0000-00008A050000}"/>
    <cellStyle name="Currency 29 4 2 2 2" xfId="10358" xr:uid="{B8F1F223-0D73-44D1-B3B6-4E41F2B7A207}"/>
    <cellStyle name="Currency 29 4 2 3" xfId="10357" xr:uid="{095F0991-811F-4D7F-B57F-B1875CD6EBD3}"/>
    <cellStyle name="Currency 29 4 3" xfId="2024" xr:uid="{00000000-0005-0000-0000-00008B050000}"/>
    <cellStyle name="Currency 29 4 3 2" xfId="10359" xr:uid="{763BDEE1-0FA8-4979-A345-530EBC34D54D}"/>
    <cellStyle name="Currency 29 4 4" xfId="10356" xr:uid="{564405FD-D597-4F6F-AF4F-270D7F2FAAAB}"/>
    <cellStyle name="Currency 29 5" xfId="2025" xr:uid="{00000000-0005-0000-0000-00008C050000}"/>
    <cellStyle name="Currency 29 5 2" xfId="2026" xr:uid="{00000000-0005-0000-0000-00008D050000}"/>
    <cellStyle name="Currency 29 5 2 2" xfId="10361" xr:uid="{58F7E2FF-9314-4E54-A441-656DB904211F}"/>
    <cellStyle name="Currency 29 5 3" xfId="10360" xr:uid="{B0FA458F-8884-4748-8432-5232082CC0D8}"/>
    <cellStyle name="Currency 29 6" xfId="2027" xr:uid="{00000000-0005-0000-0000-00008E050000}"/>
    <cellStyle name="Currency 29 6 2" xfId="10362" xr:uid="{D4EDA1A4-1FC3-4F9A-A76F-D1BE3C6B15E1}"/>
    <cellStyle name="Currency 29 7" xfId="10339" xr:uid="{980ED803-2F1D-4FAB-9FBE-A93BCFD413A4}"/>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66" xr:uid="{303B13B3-ED18-4A94-9F25-4A7DC9C425EA}"/>
    <cellStyle name="Currency 3 2 2 3" xfId="10365" xr:uid="{BCC1776E-A69C-447E-9580-FCAFCC865DD6}"/>
    <cellStyle name="Currency 3 2 3" xfId="2032" xr:uid="{00000000-0005-0000-0000-000093050000}"/>
    <cellStyle name="Currency 3 2 3 2" xfId="10367" xr:uid="{17FFC64C-1811-48E6-9BED-C626CEDBBDA7}"/>
    <cellStyle name="Currency 3 2 4" xfId="2033" xr:uid="{00000000-0005-0000-0000-000094050000}"/>
    <cellStyle name="Currency 3 2 4 2" xfId="10368" xr:uid="{314D37E3-A15A-4757-9033-10E68D5715DF}"/>
    <cellStyle name="Currency 3 2 5" xfId="2034" xr:uid="{00000000-0005-0000-0000-000095050000}"/>
    <cellStyle name="Currency 3 2 5 2" xfId="10369" xr:uid="{D898BABB-9BBB-4EEF-8F2D-91D944780239}"/>
    <cellStyle name="Currency 3 2 6" xfId="10364" xr:uid="{53824E6B-E327-4E12-8625-5D5622D03921}"/>
    <cellStyle name="Currency 3 3" xfId="2035" xr:uid="{00000000-0005-0000-0000-000096050000}"/>
    <cellStyle name="Currency 3 3 2" xfId="10370" xr:uid="{19E2C347-5534-46A5-9E1A-0EFC4D934F04}"/>
    <cellStyle name="Currency 3 4" xfId="2036" xr:uid="{00000000-0005-0000-0000-000097050000}"/>
    <cellStyle name="Currency 3 4 2" xfId="10371" xr:uid="{C2736FF0-3445-42A8-A3CC-85E4EDE19AA6}"/>
    <cellStyle name="Currency 3 5" xfId="2037" xr:uid="{00000000-0005-0000-0000-000098050000}"/>
    <cellStyle name="Currency 3 5 2" xfId="10372" xr:uid="{1341AE59-C963-483D-9EF4-8B785B874CE7}"/>
    <cellStyle name="Currency 3 6" xfId="2038" xr:uid="{00000000-0005-0000-0000-000099050000}"/>
    <cellStyle name="Currency 3 6 2" xfId="10373" xr:uid="{67FC9BA4-75D4-465C-8FDE-933D5FE3A026}"/>
    <cellStyle name="Currency 3 7" xfId="10363" xr:uid="{47E5B2F0-8985-4E0C-8BB0-6D64006496F0}"/>
    <cellStyle name="Currency 30" xfId="9777" xr:uid="{864074FD-ACAA-4AA2-B36D-9E188D97B6D2}"/>
    <cellStyle name="Currency 31" xfId="10583" xr:uid="{B7F787BE-2FDA-4D85-84B3-28745CFE4E78}"/>
    <cellStyle name="Currency 4" xfId="2039" xr:uid="{00000000-0005-0000-0000-00009A050000}"/>
    <cellStyle name="Currency 4 10" xfId="2040" xr:uid="{00000000-0005-0000-0000-00009B050000}"/>
    <cellStyle name="Currency 4 10 2" xfId="10375" xr:uid="{BB0118F9-BE72-416F-9F9F-7FCC63B8C1D0}"/>
    <cellStyle name="Currency 4 11" xfId="10374" xr:uid="{49588500-1CB4-41A0-BD36-0E3775EB4CFC}"/>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9" xr:uid="{7BB0D69A-F8D6-4F00-A855-D4FB4429C490}"/>
    <cellStyle name="Currency 4 2 2 2 3" xfId="10378" xr:uid="{82187BEF-B083-43D5-8678-9E3F1B142221}"/>
    <cellStyle name="Currency 4 2 2 3" xfId="2045" xr:uid="{00000000-0005-0000-0000-0000A0050000}"/>
    <cellStyle name="Currency 4 2 2 3 2" xfId="10380" xr:uid="{C937EB53-D7D7-472A-94E7-53B436111CF8}"/>
    <cellStyle name="Currency 4 2 2 4" xfId="10377" xr:uid="{11073331-FA9D-4001-8FF3-472411DA93AE}"/>
    <cellStyle name="Currency 4 2 3" xfId="2046" xr:uid="{00000000-0005-0000-0000-0000A1050000}"/>
    <cellStyle name="Currency 4 2 3 2" xfId="2047" xr:uid="{00000000-0005-0000-0000-0000A2050000}"/>
    <cellStyle name="Currency 4 2 3 2 2" xfId="10382" xr:uid="{D126BC6B-9675-4448-B980-3B49DBA3A105}"/>
    <cellStyle name="Currency 4 2 3 3" xfId="10381" xr:uid="{1D8AA3DD-2845-4992-A2D2-38A23EBC074A}"/>
    <cellStyle name="Currency 4 2 4" xfId="2048" xr:uid="{00000000-0005-0000-0000-0000A3050000}"/>
    <cellStyle name="Currency 4 2 4 2" xfId="10383" xr:uid="{1A23F187-D58A-4673-9CDC-74299583FE2A}"/>
    <cellStyle name="Currency 4 2 5" xfId="10376" xr:uid="{43F58F9F-7555-499E-A1C7-E7D928D6B868}"/>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87" xr:uid="{D5A4876D-5535-40DE-87BE-76D832B389BA}"/>
    <cellStyle name="Currency 4 3 2 2 3" xfId="10386" xr:uid="{0A908E1B-D45F-4176-B4DE-5BF5578B10A1}"/>
    <cellStyle name="Currency 4 3 2 3" xfId="2053" xr:uid="{00000000-0005-0000-0000-0000A8050000}"/>
    <cellStyle name="Currency 4 3 2 3 2" xfId="10388" xr:uid="{F1CB4546-52CB-4305-9DD1-914E5FAA55E8}"/>
    <cellStyle name="Currency 4 3 2 4" xfId="10385" xr:uid="{C91F6BEF-4000-4DF5-994B-4D03423207B7}"/>
    <cellStyle name="Currency 4 3 3" xfId="2054" xr:uid="{00000000-0005-0000-0000-0000A9050000}"/>
    <cellStyle name="Currency 4 3 3 2" xfId="2055" xr:uid="{00000000-0005-0000-0000-0000AA050000}"/>
    <cellStyle name="Currency 4 3 3 2 2" xfId="10390" xr:uid="{4EB209DA-99B3-4665-887C-56DA8A3133A0}"/>
    <cellStyle name="Currency 4 3 3 3" xfId="10389" xr:uid="{7B360920-E33F-4A39-8ED9-336204AEF448}"/>
    <cellStyle name="Currency 4 3 4" xfId="2056" xr:uid="{00000000-0005-0000-0000-0000AB050000}"/>
    <cellStyle name="Currency 4 3 4 2" xfId="10391" xr:uid="{CCB8E294-08A7-4C6D-9651-79808865B791}"/>
    <cellStyle name="Currency 4 3 5" xfId="10384" xr:uid="{9CF0871B-0ACA-4ECF-A39F-14E7C3FD6531}"/>
    <cellStyle name="Currency 4 4" xfId="2057" xr:uid="{00000000-0005-0000-0000-0000AC050000}"/>
    <cellStyle name="Currency 4 4 2" xfId="2058" xr:uid="{00000000-0005-0000-0000-0000AD050000}"/>
    <cellStyle name="Currency 4 4 2 2" xfId="2059" xr:uid="{00000000-0005-0000-0000-0000AE050000}"/>
    <cellStyle name="Currency 4 4 2 2 2" xfId="10394" xr:uid="{15E0BE4F-25E3-4775-93FB-228B577B07B4}"/>
    <cellStyle name="Currency 4 4 2 3" xfId="10393" xr:uid="{4FBF274B-EEEF-4AA2-822E-5F642E1756F1}"/>
    <cellStyle name="Currency 4 4 3" xfId="2060" xr:uid="{00000000-0005-0000-0000-0000AF050000}"/>
    <cellStyle name="Currency 4 4 3 2" xfId="10395" xr:uid="{1E524195-94AD-40A1-AD4C-EF838C99A642}"/>
    <cellStyle name="Currency 4 4 4" xfId="10392" xr:uid="{769A37B6-B096-45DD-8B9B-BD14E96975C0}"/>
    <cellStyle name="Currency 4 5" xfId="2061" xr:uid="{00000000-0005-0000-0000-0000B0050000}"/>
    <cellStyle name="Currency 4 5 2" xfId="2062" xr:uid="{00000000-0005-0000-0000-0000B1050000}"/>
    <cellStyle name="Currency 4 5 2 2" xfId="2063" xr:uid="{00000000-0005-0000-0000-0000B2050000}"/>
    <cellStyle name="Currency 4 5 2 2 2" xfId="10398" xr:uid="{F5374334-4166-44A7-82EE-56D073A889E9}"/>
    <cellStyle name="Currency 4 5 2 3" xfId="10397" xr:uid="{8BB04FEC-EF6D-441A-BB5D-295264C8F997}"/>
    <cellStyle name="Currency 4 5 3" xfId="2064" xr:uid="{00000000-0005-0000-0000-0000B3050000}"/>
    <cellStyle name="Currency 4 5 3 2" xfId="10399" xr:uid="{4B8A1018-AF24-473C-AB13-364AD31B59AD}"/>
    <cellStyle name="Currency 4 5 4" xfId="10396" xr:uid="{CD9A9041-D49F-4523-9E80-AD7628469EBD}"/>
    <cellStyle name="Currency 4 6" xfId="2065" xr:uid="{00000000-0005-0000-0000-0000B4050000}"/>
    <cellStyle name="Currency 4 6 2" xfId="2066" xr:uid="{00000000-0005-0000-0000-0000B5050000}"/>
    <cellStyle name="Currency 4 6 2 2" xfId="2067" xr:uid="{00000000-0005-0000-0000-0000B6050000}"/>
    <cellStyle name="Currency 4 6 2 2 2" xfId="10402" xr:uid="{76726F14-DB33-4EA9-904F-026CCC2B4DDB}"/>
    <cellStyle name="Currency 4 6 2 3" xfId="10401" xr:uid="{36313800-B591-4ADC-812D-FAF601B2CE77}"/>
    <cellStyle name="Currency 4 6 3" xfId="2068" xr:uid="{00000000-0005-0000-0000-0000B7050000}"/>
    <cellStyle name="Currency 4 6 3 2" xfId="10403" xr:uid="{DCD9431F-C0A4-4A81-9D63-61653C27AFF3}"/>
    <cellStyle name="Currency 4 6 4" xfId="10400" xr:uid="{E1EFDBE6-CA57-4F71-8EB1-0E0656734499}"/>
    <cellStyle name="Currency 4 7" xfId="2069" xr:uid="{00000000-0005-0000-0000-0000B8050000}"/>
    <cellStyle name="Currency 4 7 2" xfId="2070" xr:uid="{00000000-0005-0000-0000-0000B9050000}"/>
    <cellStyle name="Currency 4 7 2 2" xfId="10405" xr:uid="{DE16C59B-39CD-45A1-9183-6460392C0F5B}"/>
    <cellStyle name="Currency 4 7 3" xfId="10404" xr:uid="{273DC269-99D6-4EA8-9E8B-8AA5520DE97C}"/>
    <cellStyle name="Currency 4 8" xfId="2071" xr:uid="{00000000-0005-0000-0000-0000BA050000}"/>
    <cellStyle name="Currency 4 8 2" xfId="10406" xr:uid="{192C7377-0091-424C-BA40-5C2E7B6F2DE4}"/>
    <cellStyle name="Currency 4 9" xfId="2072" xr:uid="{00000000-0005-0000-0000-0000BB050000}"/>
    <cellStyle name="Currency 4 9 2" xfId="10407" xr:uid="{6D87C182-A5C0-46D3-B061-EBC8BC83CE13}"/>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12" xr:uid="{C6FB7A48-0FFD-4755-B477-12362E01616B}"/>
    <cellStyle name="Currency 5 2 2 2 3" xfId="10411" xr:uid="{47EDD0C1-2F35-4AB0-9453-CD53643C16AF}"/>
    <cellStyle name="Currency 5 2 2 3" xfId="2078" xr:uid="{00000000-0005-0000-0000-0000C1050000}"/>
    <cellStyle name="Currency 5 2 2 3 2" xfId="10413" xr:uid="{B0EDB5B3-68D8-4B60-9D41-FB510497DE50}"/>
    <cellStyle name="Currency 5 2 2 4" xfId="10410" xr:uid="{1DE5A33E-4207-4909-AE2D-0CD7914F2EE4}"/>
    <cellStyle name="Currency 5 2 3" xfId="2079" xr:uid="{00000000-0005-0000-0000-0000C2050000}"/>
    <cellStyle name="Currency 5 2 3 2" xfId="2080" xr:uid="{00000000-0005-0000-0000-0000C3050000}"/>
    <cellStyle name="Currency 5 2 3 2 2" xfId="10415" xr:uid="{86C2D051-2814-4F7E-A0A4-7AC20B4D8CD2}"/>
    <cellStyle name="Currency 5 2 3 3" xfId="10414" xr:uid="{4790481E-6320-4A75-93C3-68996FCF7281}"/>
    <cellStyle name="Currency 5 2 4" xfId="2081" xr:uid="{00000000-0005-0000-0000-0000C4050000}"/>
    <cellStyle name="Currency 5 2 4 2" xfId="10416" xr:uid="{C1789B84-AA35-497E-ADF8-D9A3777687A8}"/>
    <cellStyle name="Currency 5 2 5" xfId="10409" xr:uid="{ADF9E86F-03D1-4F75-9612-8053FB3AFBF4}"/>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20" xr:uid="{B0C2CAAC-4D77-447D-87FB-91D5A77C6781}"/>
    <cellStyle name="Currency 5 3 2 2 3" xfId="10419" xr:uid="{8C2DF949-F6E1-4FAB-AE45-5C6216956912}"/>
    <cellStyle name="Currency 5 3 2 3" xfId="2086" xr:uid="{00000000-0005-0000-0000-0000C9050000}"/>
    <cellStyle name="Currency 5 3 2 3 2" xfId="10421" xr:uid="{68CB8B5C-B6BA-4736-8FF0-865AD4108239}"/>
    <cellStyle name="Currency 5 3 2 4" xfId="10418" xr:uid="{7679036D-BF55-4F56-8AD8-C09A86A57F6A}"/>
    <cellStyle name="Currency 5 3 3" xfId="2087" xr:uid="{00000000-0005-0000-0000-0000CA050000}"/>
    <cellStyle name="Currency 5 3 3 2" xfId="2088" xr:uid="{00000000-0005-0000-0000-0000CB050000}"/>
    <cellStyle name="Currency 5 3 3 2 2" xfId="10423" xr:uid="{332C7162-DBC2-46D0-B1E8-A81E12E53588}"/>
    <cellStyle name="Currency 5 3 3 3" xfId="10422" xr:uid="{8D65572C-BB0A-4529-9079-56B6AEE65797}"/>
    <cellStyle name="Currency 5 3 4" xfId="2089" xr:uid="{00000000-0005-0000-0000-0000CC050000}"/>
    <cellStyle name="Currency 5 3 4 2" xfId="10424" xr:uid="{1239EE38-B9BE-465E-A737-A7A4FF23F7A4}"/>
    <cellStyle name="Currency 5 3 5" xfId="10417" xr:uid="{ABC23AE6-6EA1-4E51-B073-87A0E1CFC932}"/>
    <cellStyle name="Currency 5 4" xfId="2090" xr:uid="{00000000-0005-0000-0000-0000CD050000}"/>
    <cellStyle name="Currency 5 4 2" xfId="2091" xr:uid="{00000000-0005-0000-0000-0000CE050000}"/>
    <cellStyle name="Currency 5 4 2 2" xfId="2092" xr:uid="{00000000-0005-0000-0000-0000CF050000}"/>
    <cellStyle name="Currency 5 4 2 2 2" xfId="10427" xr:uid="{DF62730D-E65A-4596-8456-6242FAEA2977}"/>
    <cellStyle name="Currency 5 4 2 3" xfId="10426" xr:uid="{FC4E0492-6C96-4327-ADFE-8278815D0A82}"/>
    <cellStyle name="Currency 5 4 3" xfId="2093" xr:uid="{00000000-0005-0000-0000-0000D0050000}"/>
    <cellStyle name="Currency 5 4 3 2" xfId="10428" xr:uid="{6835E5B2-9B1C-4A82-BF9E-DC73DF218A5F}"/>
    <cellStyle name="Currency 5 4 4" xfId="10425" xr:uid="{AD8D97D2-2E92-4FBC-9FB2-A1F85E7BAC2A}"/>
    <cellStyle name="Currency 5 5" xfId="2094" xr:uid="{00000000-0005-0000-0000-0000D1050000}"/>
    <cellStyle name="Currency 5 5 2" xfId="2095" xr:uid="{00000000-0005-0000-0000-0000D2050000}"/>
    <cellStyle name="Currency 5 5 2 2" xfId="10430" xr:uid="{F9CDF83D-85E3-412A-BC7C-21509021B53B}"/>
    <cellStyle name="Currency 5 5 3" xfId="10429" xr:uid="{CAC0E4DB-47CC-4844-8DE4-4C3943764139}"/>
    <cellStyle name="Currency 5 6" xfId="2096" xr:uid="{00000000-0005-0000-0000-0000D3050000}"/>
    <cellStyle name="Currency 5 6 2" xfId="10431" xr:uid="{F6B3335F-CA47-4E38-9CC4-ABB2D519C42C}"/>
    <cellStyle name="Currency 5 7" xfId="10408" xr:uid="{10967931-6620-4A00-9A2E-95B8044E285B}"/>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36" xr:uid="{ABB07EBA-C6A8-4622-9ECF-953EC0CAD609}"/>
    <cellStyle name="Currency 6 2 2 2 3" xfId="10435" xr:uid="{D6D057C0-0280-4446-A444-1E8C5387B379}"/>
    <cellStyle name="Currency 6 2 2 3" xfId="2102" xr:uid="{00000000-0005-0000-0000-0000D9050000}"/>
    <cellStyle name="Currency 6 2 2 3 2" xfId="10437" xr:uid="{9B58754D-3D90-4BD2-91AD-706EF92ED8B9}"/>
    <cellStyle name="Currency 6 2 2 4" xfId="10434" xr:uid="{959C5D4B-D5FA-4EC7-8698-0328B7BD8A6D}"/>
    <cellStyle name="Currency 6 2 3" xfId="2103" xr:uid="{00000000-0005-0000-0000-0000DA050000}"/>
    <cellStyle name="Currency 6 2 3 2" xfId="2104" xr:uid="{00000000-0005-0000-0000-0000DB050000}"/>
    <cellStyle name="Currency 6 2 3 2 2" xfId="10439" xr:uid="{3090B786-5228-407A-ACD4-3FC19DE8FB84}"/>
    <cellStyle name="Currency 6 2 3 3" xfId="10438" xr:uid="{C6D82AA6-6C0F-410B-A204-0666AA380159}"/>
    <cellStyle name="Currency 6 2 4" xfId="2105" xr:uid="{00000000-0005-0000-0000-0000DC050000}"/>
    <cellStyle name="Currency 6 2 4 2" xfId="10440" xr:uid="{8416D9E1-ABF2-4EBB-BE03-FCEFBDEE21B9}"/>
    <cellStyle name="Currency 6 2 5" xfId="10433" xr:uid="{55E8F7AA-C22B-4341-8BC7-9DD6687BB1E1}"/>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44" xr:uid="{1287B21D-C2BC-4C47-A181-B7ED3AD21D5A}"/>
    <cellStyle name="Currency 6 3 2 2 3" xfId="10443" xr:uid="{6EB5BEAB-BECD-4FD8-9D4F-777C699C8735}"/>
    <cellStyle name="Currency 6 3 2 3" xfId="2110" xr:uid="{00000000-0005-0000-0000-0000E1050000}"/>
    <cellStyle name="Currency 6 3 2 3 2" xfId="10445" xr:uid="{5E0A67B2-90CA-404D-9EDA-738DC302A618}"/>
    <cellStyle name="Currency 6 3 2 4" xfId="10442" xr:uid="{B09C523C-F8BC-44D6-8D5D-D33EA9DAE101}"/>
    <cellStyle name="Currency 6 3 3" xfId="2111" xr:uid="{00000000-0005-0000-0000-0000E2050000}"/>
    <cellStyle name="Currency 6 3 3 2" xfId="2112" xr:uid="{00000000-0005-0000-0000-0000E3050000}"/>
    <cellStyle name="Currency 6 3 3 2 2" xfId="10447" xr:uid="{48800F59-6F45-491F-852B-691C104BB04A}"/>
    <cellStyle name="Currency 6 3 3 3" xfId="10446" xr:uid="{FB7EE465-FAC9-4044-B862-59577D1C5806}"/>
    <cellStyle name="Currency 6 3 4" xfId="2113" xr:uid="{00000000-0005-0000-0000-0000E4050000}"/>
    <cellStyle name="Currency 6 3 4 2" xfId="10448" xr:uid="{B6F07CB7-5223-4189-A8BC-DF4ACFE52F76}"/>
    <cellStyle name="Currency 6 3 5" xfId="10441" xr:uid="{000F13FA-5F40-4A6F-B491-CCF9BC8A4859}"/>
    <cellStyle name="Currency 6 4" xfId="2114" xr:uid="{00000000-0005-0000-0000-0000E5050000}"/>
    <cellStyle name="Currency 6 4 2" xfId="2115" xr:uid="{00000000-0005-0000-0000-0000E6050000}"/>
    <cellStyle name="Currency 6 4 2 2" xfId="2116" xr:uid="{00000000-0005-0000-0000-0000E7050000}"/>
    <cellStyle name="Currency 6 4 2 2 2" xfId="10451" xr:uid="{DE38131A-B3F3-443B-80E9-695E6DA49CF0}"/>
    <cellStyle name="Currency 6 4 2 3" xfId="10450" xr:uid="{58C421C1-BE4B-4B17-AEDA-48ACD49C1B54}"/>
    <cellStyle name="Currency 6 4 3" xfId="2117" xr:uid="{00000000-0005-0000-0000-0000E8050000}"/>
    <cellStyle name="Currency 6 4 3 2" xfId="10452" xr:uid="{33145596-4B89-474F-9F29-F63DFB5FE919}"/>
    <cellStyle name="Currency 6 4 4" xfId="10449" xr:uid="{06F6C722-6D40-4D39-85FC-EAAAD4DF4A4C}"/>
    <cellStyle name="Currency 6 5" xfId="2118" xr:uid="{00000000-0005-0000-0000-0000E9050000}"/>
    <cellStyle name="Currency 6 5 2" xfId="2119" xr:uid="{00000000-0005-0000-0000-0000EA050000}"/>
    <cellStyle name="Currency 6 5 2 2" xfId="10454" xr:uid="{D9490233-E57F-4DF8-900E-94CC5193D746}"/>
    <cellStyle name="Currency 6 5 3" xfId="10453" xr:uid="{7CADC529-151C-47EE-A458-69D71B78D791}"/>
    <cellStyle name="Currency 6 6" xfId="2120" xr:uid="{00000000-0005-0000-0000-0000EB050000}"/>
    <cellStyle name="Currency 6 6 2" xfId="10455" xr:uid="{989CCCC4-1CC8-4547-A0B3-373A1BB552A7}"/>
    <cellStyle name="Currency 6 7" xfId="10432" xr:uid="{EFBF2B98-F657-4BC1-AEA6-8AC01F4883C8}"/>
    <cellStyle name="Currency 7" xfId="2121" xr:uid="{00000000-0005-0000-0000-0000EC050000}"/>
    <cellStyle name="Currency 7 2" xfId="2122" xr:uid="{00000000-0005-0000-0000-0000ED050000}"/>
    <cellStyle name="Currency 7 2 2" xfId="10457" xr:uid="{C3A7E2A6-E05D-4BD8-B1FD-B284F02D0327}"/>
    <cellStyle name="Currency 7 3" xfId="10456" xr:uid="{5AC3A6F9-683E-447B-9A88-CA9558C32DF9}"/>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62" xr:uid="{9A10AB6F-B4EA-407F-88AF-A0C46509E9E5}"/>
    <cellStyle name="Currency 8 2 2 2 3" xfId="10461" xr:uid="{DC238FFD-0C75-4960-A359-25C0DB87D845}"/>
    <cellStyle name="Currency 8 2 2 3" xfId="2128" xr:uid="{00000000-0005-0000-0000-0000F3050000}"/>
    <cellStyle name="Currency 8 2 2 3 2" xfId="10463" xr:uid="{9392E10F-8A59-4CDF-9564-533A9A379F53}"/>
    <cellStyle name="Currency 8 2 2 4" xfId="10460" xr:uid="{D8BABE4F-A813-4D18-A3E1-9F77BA8F12BE}"/>
    <cellStyle name="Currency 8 2 3" xfId="2129" xr:uid="{00000000-0005-0000-0000-0000F4050000}"/>
    <cellStyle name="Currency 8 2 3 2" xfId="2130" xr:uid="{00000000-0005-0000-0000-0000F5050000}"/>
    <cellStyle name="Currency 8 2 3 2 2" xfId="10465" xr:uid="{E6DA0DB2-C9B6-46E3-8FD4-148FE70290E1}"/>
    <cellStyle name="Currency 8 2 3 3" xfId="10464" xr:uid="{B3F15897-815A-4B5E-B618-EC5BA11B293F}"/>
    <cellStyle name="Currency 8 2 4" xfId="2131" xr:uid="{00000000-0005-0000-0000-0000F6050000}"/>
    <cellStyle name="Currency 8 2 4 2" xfId="10466" xr:uid="{37E9FC13-0F29-45DA-9FC5-B64823710B92}"/>
    <cellStyle name="Currency 8 2 5" xfId="10459" xr:uid="{9ECD795E-6E4F-4E6C-B03E-28D08B6511C8}"/>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70" xr:uid="{00FF2305-15DB-41ED-B79F-F0311322B453}"/>
    <cellStyle name="Currency 8 3 2 2 3" xfId="10469" xr:uid="{E06C8F42-00CE-43DD-9894-0AD194298332}"/>
    <cellStyle name="Currency 8 3 2 3" xfId="2136" xr:uid="{00000000-0005-0000-0000-0000FB050000}"/>
    <cellStyle name="Currency 8 3 2 3 2" xfId="10471" xr:uid="{85B05493-FA80-459C-8520-D74A33B985AE}"/>
    <cellStyle name="Currency 8 3 2 4" xfId="10468" xr:uid="{68FBE27D-72F5-46A8-BFF9-D77EA8DA499E}"/>
    <cellStyle name="Currency 8 3 3" xfId="2137" xr:uid="{00000000-0005-0000-0000-0000FC050000}"/>
    <cellStyle name="Currency 8 3 3 2" xfId="2138" xr:uid="{00000000-0005-0000-0000-0000FD050000}"/>
    <cellStyle name="Currency 8 3 3 2 2" xfId="10473" xr:uid="{ABEB3D58-C068-4E67-94CC-6412FC9F9183}"/>
    <cellStyle name="Currency 8 3 3 3" xfId="10472" xr:uid="{75DFD2DC-11BD-4ABE-9FCA-E3F725EF5929}"/>
    <cellStyle name="Currency 8 3 4" xfId="2139" xr:uid="{00000000-0005-0000-0000-0000FE050000}"/>
    <cellStyle name="Currency 8 3 4 2" xfId="10474" xr:uid="{1B714A92-6908-4691-80EC-DCFE76E5DA74}"/>
    <cellStyle name="Currency 8 3 5" xfId="10467" xr:uid="{1009FD24-7086-45E7-B30B-D61BD85DD269}"/>
    <cellStyle name="Currency 8 4" xfId="2140" xr:uid="{00000000-0005-0000-0000-0000FF050000}"/>
    <cellStyle name="Currency 8 4 2" xfId="2141" xr:uid="{00000000-0005-0000-0000-000000060000}"/>
    <cellStyle name="Currency 8 4 2 2" xfId="2142" xr:uid="{00000000-0005-0000-0000-000001060000}"/>
    <cellStyle name="Currency 8 4 2 2 2" xfId="10477" xr:uid="{2E2816EA-A37F-4B6B-A60C-A7A3D8FA1925}"/>
    <cellStyle name="Currency 8 4 2 3" xfId="10476" xr:uid="{8E8F5E92-07A6-4274-90A8-6E10CDB35BB6}"/>
    <cellStyle name="Currency 8 4 3" xfId="2143" xr:uid="{00000000-0005-0000-0000-000002060000}"/>
    <cellStyle name="Currency 8 4 3 2" xfId="10478" xr:uid="{B401BEC4-CF18-451B-89F6-5C3775CBB50E}"/>
    <cellStyle name="Currency 8 4 4" xfId="10475" xr:uid="{77987DB2-9110-48C3-BDA7-138D9008F913}"/>
    <cellStyle name="Currency 8 5" xfId="2144" xr:uid="{00000000-0005-0000-0000-000003060000}"/>
    <cellStyle name="Currency 8 5 2" xfId="2145" xr:uid="{00000000-0005-0000-0000-000004060000}"/>
    <cellStyle name="Currency 8 5 2 2" xfId="10480" xr:uid="{5B1ECCA0-30E3-4C30-8212-17612B78B541}"/>
    <cellStyle name="Currency 8 5 3" xfId="10479" xr:uid="{EAC7EB4C-117A-4192-87AD-A72C70AE83F7}"/>
    <cellStyle name="Currency 8 6" xfId="2146" xr:uid="{00000000-0005-0000-0000-000005060000}"/>
    <cellStyle name="Currency 8 6 2" xfId="10481" xr:uid="{DADE8FBF-DF4A-40F1-B7D2-512B1581FFB9}"/>
    <cellStyle name="Currency 8 7" xfId="2147" xr:uid="{00000000-0005-0000-0000-000006060000}"/>
    <cellStyle name="Currency 8 7 2" xfId="10482" xr:uid="{1E368742-B8CA-4778-8997-E3DC7EB9977B}"/>
    <cellStyle name="Currency 8 8" xfId="10458" xr:uid="{3690CF39-4D63-4558-A80C-BC83D4D9FBC5}"/>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87" xr:uid="{EAD53EFB-50CD-448E-BBE5-AA43C198F14E}"/>
    <cellStyle name="Currency 9 2 2 2 3" xfId="10486" xr:uid="{D6579015-BCC7-41FB-B544-2DDFD6C68175}"/>
    <cellStyle name="Currency 9 2 2 3" xfId="2153" xr:uid="{00000000-0005-0000-0000-00000C060000}"/>
    <cellStyle name="Currency 9 2 2 3 2" xfId="10488" xr:uid="{67BE7F71-4099-43B5-8625-B75CA1705269}"/>
    <cellStyle name="Currency 9 2 2 4" xfId="10485" xr:uid="{7CEB1D77-349A-4FB8-8C67-F3D531E1991A}"/>
    <cellStyle name="Currency 9 2 3" xfId="2154" xr:uid="{00000000-0005-0000-0000-00000D060000}"/>
    <cellStyle name="Currency 9 2 3 2" xfId="2155" xr:uid="{00000000-0005-0000-0000-00000E060000}"/>
    <cellStyle name="Currency 9 2 3 2 2" xfId="10490" xr:uid="{ED8D8957-AAE1-4BEC-B58A-D28D03D171D2}"/>
    <cellStyle name="Currency 9 2 3 3" xfId="10489" xr:uid="{E81F47DF-9F10-4383-9B4B-AFF1C847618B}"/>
    <cellStyle name="Currency 9 2 4" xfId="2156" xr:uid="{00000000-0005-0000-0000-00000F060000}"/>
    <cellStyle name="Currency 9 2 4 2" xfId="10491" xr:uid="{CBF3559A-DC7E-4C58-8445-C981E0C8A109}"/>
    <cellStyle name="Currency 9 2 5" xfId="10484" xr:uid="{D3A0C038-5667-4059-813D-FCD2E425D557}"/>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95" xr:uid="{524FAF9E-EB7F-4C94-9DFD-FDBBE998ACC4}"/>
    <cellStyle name="Currency 9 3 2 2 3" xfId="10494" xr:uid="{18F20793-3898-4678-B8FB-92441BEEDAFB}"/>
    <cellStyle name="Currency 9 3 2 3" xfId="2161" xr:uid="{00000000-0005-0000-0000-000014060000}"/>
    <cellStyle name="Currency 9 3 2 3 2" xfId="10496" xr:uid="{52D7D679-7793-45FD-9463-0B48B9B88F14}"/>
    <cellStyle name="Currency 9 3 2 4" xfId="10493" xr:uid="{348C3ECC-1D84-4267-9FA6-D0AAF222F8A1}"/>
    <cellStyle name="Currency 9 3 3" xfId="2162" xr:uid="{00000000-0005-0000-0000-000015060000}"/>
    <cellStyle name="Currency 9 3 3 2" xfId="2163" xr:uid="{00000000-0005-0000-0000-000016060000}"/>
    <cellStyle name="Currency 9 3 3 2 2" xfId="10498" xr:uid="{262894BB-6113-4A88-96D5-3F9CDEF33184}"/>
    <cellStyle name="Currency 9 3 3 3" xfId="10497" xr:uid="{602ECE60-DBB7-458C-89D8-5B50A8BCD843}"/>
    <cellStyle name="Currency 9 3 4" xfId="2164" xr:uid="{00000000-0005-0000-0000-000017060000}"/>
    <cellStyle name="Currency 9 3 4 2" xfId="10499" xr:uid="{D3F2A9C0-8D81-4702-BF84-1F0AC090BD1C}"/>
    <cellStyle name="Currency 9 3 5" xfId="10492" xr:uid="{5196246F-9CD2-4EFE-8B57-A904898BA920}"/>
    <cellStyle name="Currency 9 4" xfId="2165" xr:uid="{00000000-0005-0000-0000-000018060000}"/>
    <cellStyle name="Currency 9 4 2" xfId="2166" xr:uid="{00000000-0005-0000-0000-000019060000}"/>
    <cellStyle name="Currency 9 4 2 2" xfId="2167" xr:uid="{00000000-0005-0000-0000-00001A060000}"/>
    <cellStyle name="Currency 9 4 2 2 2" xfId="10502" xr:uid="{EB4DECAA-191F-4AB1-BA47-DFCC29612C53}"/>
    <cellStyle name="Currency 9 4 2 3" xfId="10501" xr:uid="{E9E6EADA-923B-4DDE-B2F0-CA51EF49E0F7}"/>
    <cellStyle name="Currency 9 4 3" xfId="2168" xr:uid="{00000000-0005-0000-0000-00001B060000}"/>
    <cellStyle name="Currency 9 4 3 2" xfId="10503" xr:uid="{69596652-7156-4DC4-AEBB-548F4A17DCC0}"/>
    <cellStyle name="Currency 9 4 4" xfId="10500" xr:uid="{1FB0A70C-E323-42E1-8C47-9F73D93AD541}"/>
    <cellStyle name="Currency 9 5" xfId="2169" xr:uid="{00000000-0005-0000-0000-00001C060000}"/>
    <cellStyle name="Currency 9 5 2" xfId="2170" xr:uid="{00000000-0005-0000-0000-00001D060000}"/>
    <cellStyle name="Currency 9 5 2 2" xfId="10505" xr:uid="{6A034B04-4BE8-45B3-BCCB-A15A60F5EE93}"/>
    <cellStyle name="Currency 9 5 3" xfId="10504" xr:uid="{54E800F4-A747-4DD4-B13B-2358C20B7D9F}"/>
    <cellStyle name="Currency 9 6" xfId="2171" xr:uid="{00000000-0005-0000-0000-00001E060000}"/>
    <cellStyle name="Currency 9 6 2" xfId="10506" xr:uid="{86722CEA-EE95-4897-BBEC-F02466A12142}"/>
    <cellStyle name="Currency 9 7" xfId="10483" xr:uid="{A9D47EF6-3C7E-46E6-AC39-6E735F0900C6}"/>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10508" xr:uid="{8FE58EF3-045E-4D28-B902-BD6DF2ED9F90}"/>
    <cellStyle name="Data 3" xfId="2180" xr:uid="{00000000-0005-0000-0000-000026060000}"/>
    <cellStyle name="Data 4" xfId="10507" xr:uid="{2AE55987-71AB-43A7-A9E5-44610C4F63D3}"/>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10547" xr:uid="{1B99237F-7B80-4644-BA04-462639A408AD}"/>
    <cellStyle name="Date [mmm-yyyy]" xfId="2185" xr:uid="{00000000-0005-0000-0000-00002C060000}"/>
    <cellStyle name="Date [mmm-yyyy] 2" xfId="5697" xr:uid="{00000000-0005-0000-0000-00002D060000}"/>
    <cellStyle name="Date [mmm-yyyy] 3" xfId="10559" xr:uid="{F1003A64-AF9E-4E0A-A86F-3E44297EC926}"/>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509" xr:uid="{FB920937-56D3-4533-A1C0-29E8D04441E4}"/>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10" xr:uid="{ABE54191-9955-4EFD-B4FD-1895F11FF435}"/>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11" xr:uid="{70271EF5-4884-4086-82B5-6E631B4541E4}"/>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12" xr:uid="{CCB02F53-5AE0-4705-A1FE-18072B8ACB49}"/>
    <cellStyle name="Entrée 3" xfId="10558" xr:uid="{D4F9B681-8549-45AF-897C-F0B1319B3561}"/>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13" xr:uid="{0BD9B01B-254B-450F-89B5-2252F507B39B}"/>
    <cellStyle name="FieldName 3" xfId="10557" xr:uid="{2B9CB47E-6F17-4494-BA7E-93C88B419AD9}"/>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14" xr:uid="{3191165C-0949-4224-8D03-E75C96E65F8F}"/>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10515" xr:uid="{12D08ACD-F571-4B09-800A-B18B245B581D}"/>
    <cellStyle name="Header2" xfId="2247" xr:uid="{00000000-0005-0000-0000-0000A51A0000}"/>
    <cellStyle name="Header2 2" xfId="10516" xr:uid="{97EA7B0A-A1CE-4CB0-804D-C7AFEDCFCBC7}"/>
    <cellStyle name="Header2 3" xfId="10556" xr:uid="{D4BAD6D7-5701-4918-B077-A1BF3B77525E}"/>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10517" xr:uid="{7B5BD039-953C-4657-8834-1F27414C1488}"/>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18" xr:uid="{8B3D01C5-E344-4206-B958-3E5078B312EB}"/>
    <cellStyle name="Input 2" xfId="47" xr:uid="{00000000-0005-0000-0000-0000EB1A0000}"/>
    <cellStyle name="Input 2 10" xfId="9747" xr:uid="{00000000-0005-0000-0000-0000EC1A0000}"/>
    <cellStyle name="Input 2 10 2" xfId="10597" xr:uid="{D3379A1A-36D3-473A-B231-5B9DD374EE91}"/>
    <cellStyle name="Input 2 11" xfId="10594" xr:uid="{2E8A3B9C-D6AE-4E34-BEAE-82E96731F598}"/>
    <cellStyle name="Input 2 2" xfId="65" xr:uid="{00000000-0005-0000-0000-0000ED1A0000}"/>
    <cellStyle name="Input 2 2 2" xfId="85" xr:uid="{00000000-0005-0000-0000-0000EE1A0000}"/>
    <cellStyle name="Input 2 2 2 2" xfId="9767" xr:uid="{00000000-0005-0000-0000-0000EF1A0000}"/>
    <cellStyle name="Input 2 2 2 2 2" xfId="10617" xr:uid="{605A2352-0A79-44B5-A12A-03A9D9F199C9}"/>
    <cellStyle name="Input 2 2 2 3" xfId="10574" xr:uid="{6A2C6B89-25B4-4F8D-8114-36E8A1EA834C}"/>
    <cellStyle name="Input 2 2 3" xfId="9753" xr:uid="{00000000-0005-0000-0000-0000F01A0000}"/>
    <cellStyle name="Input 2 2 3 2" xfId="10603" xr:uid="{76BEB835-D449-4E11-955D-575DF87D7D18}"/>
    <cellStyle name="Input 2 2 4" xfId="10588" xr:uid="{ACFA0073-74F8-46E4-99CB-2682FC41518B}"/>
    <cellStyle name="Input 2 3" xfId="79" xr:uid="{00000000-0005-0000-0000-0000F11A0000}"/>
    <cellStyle name="Input 2 3 2" xfId="9761" xr:uid="{00000000-0005-0000-0000-0000F21A0000}"/>
    <cellStyle name="Input 2 3 2 2" xfId="10611" xr:uid="{7EF5464A-AF0F-4A01-ABE5-76E8F28C2B7A}"/>
    <cellStyle name="Input 2 3 3" xfId="10580" xr:uid="{D17839E8-D72A-4F6C-8020-374EDCA4EAD9}"/>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2 2" xfId="10522" xr:uid="{AC679472-B21C-4B51-9BBD-B4187DFDAE3B}"/>
    <cellStyle name="ItemTypeClass 3" xfId="10555" xr:uid="{6971AF9F-B2B2-4C21-B97C-E14E7B0F426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3" xfId="10554" xr:uid="{E5C806B7-31F4-4687-9F1F-3CDFE0B6FF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3" xfId="10553" xr:uid="{167A499E-BA1F-4775-BD77-EAB70DB5F2CF}"/>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19" xr:uid="{0AB4B8F7-374F-4A38-9556-5A4965D55736}"/>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2 2" xfId="10599" xr:uid="{38B662F9-99E2-426B-A94B-313C7A7439EF}"/>
    <cellStyle name="Note 2 13" xfId="10592" xr:uid="{89AC1AC2-6DD1-460D-A0E7-90A8604F97ED}"/>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4 2" xfId="10619" xr:uid="{F48EC38C-3485-4182-ACF6-DA38F4AF6BDE}"/>
    <cellStyle name="Note 2 2 2 5" xfId="10572" xr:uid="{170BD459-33EF-45A6-B125-407D17340D6C}"/>
    <cellStyle name="Note 2 2 3" xfId="4557" xr:uid="{00000000-0005-0000-0000-0000D2230000}"/>
    <cellStyle name="Note 2 2 4" xfId="4558" xr:uid="{00000000-0005-0000-0000-0000D3230000}"/>
    <cellStyle name="Note 2 2 5" xfId="9755" xr:uid="{00000000-0005-0000-0000-0000D4230000}"/>
    <cellStyle name="Note 2 2 5 2" xfId="10605" xr:uid="{C6A6D208-3478-4299-979D-4EE3ACBDC617}"/>
    <cellStyle name="Note 2 2 6" xfId="10586" xr:uid="{8ADB9CB8-6AD7-4FC3-8450-85022D4B8C02}"/>
    <cellStyle name="Note 2 3" xfId="81" xr:uid="{00000000-0005-0000-0000-0000D5230000}"/>
    <cellStyle name="Note 2 3 2" xfId="4559" xr:uid="{00000000-0005-0000-0000-0000D6230000}"/>
    <cellStyle name="Note 2 3 3" xfId="9763" xr:uid="{00000000-0005-0000-0000-0000D7230000}"/>
    <cellStyle name="Note 2 3 3 2" xfId="10613" xr:uid="{2D4A0257-3B9E-4532-B022-74481BB250A9}"/>
    <cellStyle name="Note 2 3 4" xfId="10578" xr:uid="{7865905E-9FB0-4433-8880-13231FDC2148}"/>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2 2 2" xfId="10618" xr:uid="{C4797F54-A300-4E9C-97B7-A202944449E5}"/>
    <cellStyle name="Note 3 2 2 3" xfId="10573" xr:uid="{30042550-7537-4998-8C26-6FA49B96A106}"/>
    <cellStyle name="Note 3 2 3" xfId="9754" xr:uid="{00000000-0005-0000-0000-0000E2230000}"/>
    <cellStyle name="Note 3 2 3 2" xfId="10604" xr:uid="{D2AD4168-72F2-43ED-88DA-7CA90ECF9E23}"/>
    <cellStyle name="Note 3 2 4" xfId="10587" xr:uid="{B13DCB6C-26A0-42AF-8FF2-BBE60BBF0121}"/>
    <cellStyle name="Note 3 3" xfId="80" xr:uid="{00000000-0005-0000-0000-0000E3230000}"/>
    <cellStyle name="Note 3 3 2" xfId="9762" xr:uid="{00000000-0005-0000-0000-0000E4230000}"/>
    <cellStyle name="Note 3 3 2 2" xfId="10612" xr:uid="{0CB8317B-A90D-4895-B26A-6D50480EAA3B}"/>
    <cellStyle name="Note 3 3 3" xfId="10579" xr:uid="{7A58FD7A-92A0-417C-B71B-D4621F0BE64C}"/>
    <cellStyle name="Note 3 4" xfId="9748" xr:uid="{00000000-0005-0000-0000-0000E5230000}"/>
    <cellStyle name="Note 3 4 2" xfId="10598" xr:uid="{C79F7B6A-8753-4CEA-82C4-4ED1E88F4654}"/>
    <cellStyle name="Note 3 5" xfId="10593" xr:uid="{0512E783-9266-4DF5-9230-9256FCB64609}"/>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23" xr:uid="{BA4DD635-9C8D-4E6C-8F0B-3E37EDFD9427}"/>
    <cellStyle name="Nr 0 dec - Subtotal 3" xfId="10545" xr:uid="{11EFF353-994D-417A-98D6-EBF1F8A98B2F}"/>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0 2" xfId="10600" xr:uid="{1EDD952B-6740-4C29-8497-1CB803F69536}"/>
    <cellStyle name="Output 2 11" xfId="10591" xr:uid="{C4ED8646-1165-4B1B-9AAC-7ECF9415D195}"/>
    <cellStyle name="Output 2 2" xfId="68" xr:uid="{00000000-0005-0000-0000-000013240000}"/>
    <cellStyle name="Output 2 2 2" xfId="88" xr:uid="{00000000-0005-0000-0000-000014240000}"/>
    <cellStyle name="Output 2 2 2 2" xfId="9770" xr:uid="{00000000-0005-0000-0000-000015240000}"/>
    <cellStyle name="Output 2 2 2 2 2" xfId="10620" xr:uid="{EE7AD7AC-F983-4768-ADB2-1F6976086506}"/>
    <cellStyle name="Output 2 2 2 3" xfId="10571" xr:uid="{067913B1-C6E0-42E2-9BF9-FA60055B4311}"/>
    <cellStyle name="Output 2 2 3" xfId="9756" xr:uid="{00000000-0005-0000-0000-000016240000}"/>
    <cellStyle name="Output 2 2 3 2" xfId="10606" xr:uid="{914C3494-2BD1-4165-97B4-72577C947AEE}"/>
    <cellStyle name="Output 2 2 4" xfId="10585" xr:uid="{93220831-800A-45B3-9FBE-36FD2460A958}"/>
    <cellStyle name="Output 2 3" xfId="82" xr:uid="{00000000-0005-0000-0000-000017240000}"/>
    <cellStyle name="Output 2 3 2" xfId="9764" xr:uid="{00000000-0005-0000-0000-000018240000}"/>
    <cellStyle name="Output 2 3 2 2" xfId="10614" xr:uid="{463BF78E-95A8-44B0-9512-BD3857E57BF9}"/>
    <cellStyle name="Output 2 3 3" xfId="10577" xr:uid="{82100DBA-C593-4373-B0F7-66B98427E92F}"/>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24" xr:uid="{985FA1F0-33D6-4EDA-8A04-01BDF6A91924}"/>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25" xr:uid="{F6CC5CC1-BF5B-41EE-B816-148B6B6608A9}"/>
    <cellStyle name="Shade" xfId="4799" xr:uid="{00000000-0005-0000-0000-0000DD240000}"/>
    <cellStyle name="Shaded" xfId="4800" xr:uid="{00000000-0005-0000-0000-0000DE240000}"/>
    <cellStyle name="Single Accounting" xfId="4801" xr:uid="{00000000-0005-0000-0000-0000DF240000}"/>
    <cellStyle name="Single Accounting 2" xfId="10526" xr:uid="{21E248C5-44D9-408E-A6E5-1A9568F6C754}"/>
    <cellStyle name="SingleLineAcctgn" xfId="4802" xr:uid="{00000000-0005-0000-0000-0000E0240000}"/>
    <cellStyle name="SingleLineAcctgn 2" xfId="10527" xr:uid="{6C02E23E-DC69-4768-9818-6F897ABE5FBA}"/>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10528" xr:uid="{24EA4B0D-9403-40F9-9056-C6E8E2785C15}"/>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29" xr:uid="{1E2BDC53-6427-40AD-84B3-C1258769F4BD}"/>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30" xr:uid="{10AE6CE0-D2C6-4DDF-8560-BF57FF9D6362}"/>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31" xr:uid="{F5FA8C58-20D2-41C0-91E1-3DCDC696B8E2}"/>
    <cellStyle name="Style 22" xfId="4933" xr:uid="{00000000-0005-0000-0000-000063250000}"/>
    <cellStyle name="Style 22 2" xfId="4934" xr:uid="{00000000-0005-0000-0000-000064250000}"/>
    <cellStyle name="Style 22 2 2" xfId="10533" xr:uid="{6F8FCE20-4202-4B40-A53B-575D0728575C}"/>
    <cellStyle name="Style 22 3" xfId="4935" xr:uid="{00000000-0005-0000-0000-000065250000}"/>
    <cellStyle name="Style 22 3 2" xfId="10534" xr:uid="{B9D2FBF8-A02F-4553-8C18-E1983D1D0F79}"/>
    <cellStyle name="Style 22 4" xfId="4936" xr:uid="{00000000-0005-0000-0000-000066250000}"/>
    <cellStyle name="Style 22 5" xfId="10532" xr:uid="{33896751-8322-473A-AFC0-CE55F7C1B83C}"/>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A4E278E2-65CE-4107-82C4-0DA4F3470DE7}"/>
    <cellStyle name="Style 23 2 2 3" xfId="9758" xr:uid="{00000000-0005-0000-0000-00006B250000}"/>
    <cellStyle name="Style 23 2 2 3 2" xfId="10608" xr:uid="{C32908DB-26DE-4F78-A6D4-B4E79A06F64D}"/>
    <cellStyle name="Style 23 3" xfId="77" xr:uid="{00000000-0005-0000-0000-00006C250000}"/>
    <cellStyle name="Style 23 3 2" xfId="120" xr:uid="{00000000-0005-0000-0000-00006D250000}"/>
    <cellStyle name="Style 23 3 2 2" xfId="9779" xr:uid="{06419806-D0DA-4833-A01F-622E4CBE3543}"/>
    <cellStyle name="Style 23 3 3" xfId="9759" xr:uid="{00000000-0005-0000-0000-00006E250000}"/>
    <cellStyle name="Style 23 3 3 2" xfId="10609" xr:uid="{5BC821AF-14B8-41AF-8244-37DEC2CD989A}"/>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35" xr:uid="{34CD14DA-19AE-4271-AC7C-7A60A7ECF8E8}"/>
    <cellStyle name="Style 25" xfId="4941" xr:uid="{00000000-0005-0000-0000-000073250000}"/>
    <cellStyle name="Style 25 2" xfId="4942" xr:uid="{00000000-0005-0000-0000-000074250000}"/>
    <cellStyle name="Style 25 2 2" xfId="10537" xr:uid="{11045F5C-F6B2-445F-8FE2-13524B0E748F}"/>
    <cellStyle name="Style 25 3" xfId="4943" xr:uid="{00000000-0005-0000-0000-000075250000}"/>
    <cellStyle name="Style 25 4" xfId="10536" xr:uid="{899B91C9-DEC6-4A15-A0FA-BCB96145640C}"/>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38" xr:uid="{D65DC0DF-6E78-45DD-940D-B87DBA61EAB3}"/>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39" xr:uid="{CD5C7271-5C71-48E2-AAE9-CD3E2020FDC7}"/>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40" xr:uid="{E0F3F710-4885-4F0C-AB11-163010867AE8}"/>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3" xfId="9787" xr:uid="{890F525A-EB62-491C-8459-7D2D5DE80F64}"/>
    <cellStyle name="Table Head Blue" xfId="5038" xr:uid="{00000000-0005-0000-0000-0000D5250000}"/>
    <cellStyle name="Table Head Green" xfId="5039" xr:uid="{00000000-0005-0000-0000-0000D6250000}"/>
    <cellStyle name="Table Head Green 2" xfId="6211" xr:uid="{00000000-0005-0000-0000-0000D7250000}"/>
    <cellStyle name="Table Head Green 3" xfId="9786" xr:uid="{B53C4BE1-1B62-4078-B9F5-DE054823473F}"/>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10541" xr:uid="{CFC4589D-9195-4E5C-AB8D-C4E41950DE4F}"/>
    <cellStyle name="TableColumnHeader" xfId="5047" xr:uid="{00000000-0005-0000-0000-0000DF250000}"/>
    <cellStyle name="TableColumnHeader 2" xfId="8566" xr:uid="{00000000-0005-0000-0000-0000E0250000}"/>
    <cellStyle name="TableColumnHeader 2 2" xfId="9796" xr:uid="{E364020A-0F13-4C6D-B0CB-590B9F8CA667}"/>
    <cellStyle name="TableColumnHeader 3" xfId="9785" xr:uid="{AFD3016C-E195-44BF-9558-A64597ECAFC8}"/>
    <cellStyle name="TableHeading" xfId="5048" xr:uid="{00000000-0005-0000-0000-0000E1250000}"/>
    <cellStyle name="TableHeading 2" xfId="10542" xr:uid="{C91FD195-641D-4A32-AE84-55DA282E1A4E}"/>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3" xfId="9784" xr:uid="{D4FA26FE-D1F6-4CF5-862B-59D00BEAD864}"/>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1 2" xfId="10601" xr:uid="{FFD1AA2B-5B55-40B8-9EC0-D59756111B3B}"/>
    <cellStyle name="Total 2 12" xfId="10590" xr:uid="{A3074BBF-E3B9-4A63-BEC1-4BE917E3244A}"/>
    <cellStyle name="Total 2 2" xfId="69" xr:uid="{00000000-0005-0000-0000-0000FC250000}"/>
    <cellStyle name="Total 2 2 2" xfId="89" xr:uid="{00000000-0005-0000-0000-0000FD250000}"/>
    <cellStyle name="Total 2 2 2 2" xfId="9771" xr:uid="{00000000-0005-0000-0000-0000FE250000}"/>
    <cellStyle name="Total 2 2 2 2 2" xfId="10621" xr:uid="{291D382E-86DB-42E3-9B53-F936AA64C49E}"/>
    <cellStyle name="Total 2 2 2 3" xfId="10570" xr:uid="{E9666A93-4E8D-4E61-BC25-5A02D599EB13}"/>
    <cellStyle name="Total 2 2 3" xfId="9757" xr:uid="{00000000-0005-0000-0000-0000FF250000}"/>
    <cellStyle name="Total 2 2 3 2" xfId="10607" xr:uid="{13F15723-175A-4F79-BD1E-0B1E58CE32FC}"/>
    <cellStyle name="Total 2 2 4" xfId="10584" xr:uid="{2FE5BAC1-D59F-46D4-9EE3-16B3FFECD2E2}"/>
    <cellStyle name="Total 2 3" xfId="83" xr:uid="{00000000-0005-0000-0000-000000260000}"/>
    <cellStyle name="Total 2 3 2" xfId="9765" xr:uid="{00000000-0005-0000-0000-000001260000}"/>
    <cellStyle name="Total 2 3 2 2" xfId="10615" xr:uid="{C4116FCE-0F7A-4023-BBC8-4F0384B4D815}"/>
    <cellStyle name="Total 2 3 3" xfId="10576" xr:uid="{233769A3-55A4-4321-BDE8-6E7AE667B6C7}"/>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43" xr:uid="{57C1428F-9CDE-47A0-A367-D507CD94023F}"/>
    <cellStyle name="Totals" xfId="5079" xr:uid="{00000000-0005-0000-0000-00000A260000}"/>
    <cellStyle name="Totals 2" xfId="8567" xr:uid="{00000000-0005-0000-0000-00000B260000}"/>
    <cellStyle name="Totals 2 2" xfId="9795" xr:uid="{0137E364-06AA-489A-A843-41EE33A324FE}"/>
    <cellStyle name="Totals 3" xfId="9783" xr:uid="{24810799-7488-451E-924E-7E6E46777AB3}"/>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3" xfId="9782" xr:uid="{A67E4984-22AD-4D25-B56A-726299FEFE6D}"/>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44" xr:uid="{B9628DE1-979D-40D2-BE2F-E466E3F92560}"/>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5336" cy="198176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81300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81</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81</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81</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81</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81</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81</xdr:row>
          <xdr:rowOff>142875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81</xdr:row>
          <xdr:rowOff>142875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81</xdr:row>
          <xdr:rowOff>133350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81</xdr:row>
          <xdr:rowOff>133350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7468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1626" y="134471"/>
          <a:ext cx="2816224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78" t="s">
        <v>174</v>
      </c>
      <c r="C3" s="878"/>
    </row>
    <row r="4" spans="1:3" ht="11.25" customHeight="1"/>
    <row r="5" spans="1:3" s="30" customFormat="1" ht="25.5" customHeight="1">
      <c r="B5" s="60" t="s">
        <v>419</v>
      </c>
      <c r="C5" s="60" t="s">
        <v>173</v>
      </c>
    </row>
    <row r="6" spans="1:3" s="173" customFormat="1" ht="48" customHeight="1">
      <c r="A6" s="238"/>
      <c r="B6" s="605" t="s">
        <v>170</v>
      </c>
      <c r="C6" s="657" t="s">
        <v>948</v>
      </c>
    </row>
    <row r="7" spans="1:3" s="173" customFormat="1" ht="21" customHeight="1">
      <c r="A7" s="238"/>
      <c r="B7" s="599" t="s">
        <v>549</v>
      </c>
      <c r="C7" s="658" t="s">
        <v>608</v>
      </c>
    </row>
    <row r="8" spans="1:3" s="173" customFormat="1" ht="32.25" customHeight="1">
      <c r="B8" s="599" t="s">
        <v>366</v>
      </c>
      <c r="C8" s="659" t="s">
        <v>598</v>
      </c>
    </row>
    <row r="9" spans="1:3" s="173" customFormat="1" ht="27.75" customHeight="1">
      <c r="B9" s="599" t="s">
        <v>169</v>
      </c>
      <c r="C9" s="659" t="s">
        <v>599</v>
      </c>
    </row>
    <row r="10" spans="1:3" s="173" customFormat="1" ht="26.25" customHeight="1">
      <c r="B10" s="613" t="s">
        <v>367</v>
      </c>
      <c r="C10" s="661" t="s">
        <v>600</v>
      </c>
    </row>
    <row r="11" spans="1:3" s="173" customFormat="1" ht="39.75" customHeight="1">
      <c r="B11" s="599" t="s">
        <v>827</v>
      </c>
      <c r="C11" s="659" t="s">
        <v>828</v>
      </c>
    </row>
    <row r="12" spans="1:3" s="173" customFormat="1" ht="18" customHeight="1">
      <c r="B12" s="599" t="s">
        <v>369</v>
      </c>
      <c r="C12" s="659" t="s">
        <v>601</v>
      </c>
    </row>
    <row r="13" spans="1:3" s="173" customFormat="1" ht="13.5" customHeight="1">
      <c r="B13" s="599"/>
      <c r="C13" s="660"/>
    </row>
    <row r="14" spans="1:3" s="173" customFormat="1" ht="18" customHeight="1">
      <c r="B14" s="599" t="s">
        <v>654</v>
      </c>
      <c r="C14" s="658" t="s">
        <v>652</v>
      </c>
    </row>
    <row r="15" spans="1:3" s="173" customFormat="1" ht="8.25" customHeight="1">
      <c r="B15" s="599"/>
      <c r="C15" s="660"/>
    </row>
    <row r="16" spans="1:3" s="173" customFormat="1" ht="33" customHeight="1">
      <c r="B16" s="662" t="s">
        <v>597</v>
      </c>
      <c r="C16" s="663" t="s">
        <v>653</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13"/>
  <sheetViews>
    <sheetView tabSelected="1" view="pageBreakPreview" topLeftCell="A36" zoomScale="60" zoomScaleNormal="91" workbookViewId="0">
      <pane xSplit="2" topLeftCell="C1" activePane="topRight" state="frozen"/>
      <selection pane="topRight" activeCell="C63" sqref="C63"/>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4.5703125" style="423" bestFit="1" customWidth="1"/>
    <col min="5" max="5" width="14.28515625" style="423" customWidth="1" outlineLevel="1"/>
    <col min="6" max="10" width="14.5703125" style="423" customWidth="1" outlineLevel="1"/>
    <col min="11" max="13" width="14.28515625" style="423" customWidth="1" outlineLevel="1"/>
    <col min="14" max="16" width="14.5703125" style="423" customWidth="1" outlineLevel="1"/>
    <col min="17" max="17" width="13.5703125" style="423" customWidth="1" outlineLevel="1"/>
    <col min="18" max="18" width="15.5703125" style="423" customWidth="1"/>
    <col min="19" max="26" width="11.28515625" style="423" bestFit="1" customWidth="1" outlineLevel="1"/>
    <col min="27" max="29" width="10.140625" style="423" bestFit="1" customWidth="1" outlineLevel="1"/>
    <col min="30" max="30" width="8.42578125" style="423" bestFit="1" customWidth="1" outlineLevel="1"/>
    <col min="31" max="31" width="16.5703125" style="423" customWidth="1"/>
    <col min="32" max="33" width="1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45"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45"/>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45"/>
      <c r="C16" s="928" t="s">
        <v>548</v>
      </c>
      <c r="D16" s="929"/>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45" t="s">
        <v>502</v>
      </c>
      <c r="C18" s="946" t="s">
        <v>949</v>
      </c>
      <c r="D18" s="946"/>
      <c r="E18" s="946"/>
      <c r="F18" s="946"/>
      <c r="G18" s="946"/>
      <c r="H18" s="946"/>
      <c r="I18" s="946"/>
      <c r="J18" s="946"/>
      <c r="K18" s="946"/>
      <c r="L18" s="946"/>
      <c r="M18" s="946"/>
      <c r="N18" s="946"/>
      <c r="O18" s="946"/>
      <c r="P18" s="946"/>
      <c r="Q18" s="946"/>
      <c r="R18" s="946"/>
      <c r="S18" s="946"/>
      <c r="T18" s="946"/>
      <c r="U18" s="946"/>
      <c r="V18" s="946"/>
      <c r="W18" s="946"/>
      <c r="X18" s="946"/>
      <c r="Y18" s="946"/>
      <c r="Z18" s="946"/>
      <c r="AA18" s="946"/>
      <c r="AB18" s="946"/>
      <c r="AC18" s="946"/>
      <c r="AD18" s="946"/>
      <c r="AE18" s="424"/>
      <c r="AF18" s="424"/>
      <c r="AG18" s="424"/>
      <c r="AH18" s="424"/>
      <c r="AI18" s="424"/>
      <c r="AJ18" s="424"/>
      <c r="AK18" s="424"/>
      <c r="AL18" s="424"/>
      <c r="AM18" s="424"/>
      <c r="AN18" s="424"/>
      <c r="AO18" s="424"/>
      <c r="AP18" s="424"/>
      <c r="AQ18" s="424"/>
      <c r="AR18" s="424"/>
      <c r="AS18" s="424"/>
    </row>
    <row r="19" spans="2:45" ht="54.6" customHeight="1">
      <c r="B19" s="945"/>
      <c r="C19" s="946" t="s">
        <v>891</v>
      </c>
      <c r="D19" s="946"/>
      <c r="E19" s="946"/>
      <c r="F19" s="946"/>
      <c r="G19" s="946"/>
      <c r="H19" s="946"/>
      <c r="I19" s="946"/>
      <c r="J19" s="946"/>
      <c r="K19" s="946"/>
      <c r="L19" s="946"/>
      <c r="M19" s="946"/>
      <c r="N19" s="946"/>
      <c r="O19" s="946"/>
      <c r="P19" s="946"/>
      <c r="Q19" s="946"/>
      <c r="R19" s="946"/>
      <c r="S19" s="946"/>
      <c r="T19" s="946"/>
      <c r="U19" s="946"/>
      <c r="V19" s="946"/>
      <c r="W19" s="946"/>
      <c r="X19" s="946"/>
      <c r="Y19" s="946"/>
      <c r="Z19" s="946"/>
      <c r="AA19" s="946"/>
      <c r="AB19" s="946"/>
      <c r="AC19" s="946"/>
      <c r="AD19" s="946"/>
      <c r="AE19" s="424"/>
      <c r="AF19" s="424"/>
      <c r="AG19" s="424"/>
      <c r="AH19" s="424"/>
      <c r="AI19" s="424"/>
      <c r="AJ19" s="424"/>
      <c r="AK19" s="424"/>
      <c r="AL19" s="424"/>
      <c r="AM19" s="424"/>
      <c r="AN19" s="424"/>
      <c r="AO19" s="424"/>
      <c r="AP19" s="424"/>
      <c r="AQ19" s="424"/>
      <c r="AR19" s="424"/>
      <c r="AS19" s="424"/>
    </row>
    <row r="20" spans="2:45" ht="62.25" customHeight="1">
      <c r="B20" s="270"/>
      <c r="C20" s="946" t="s">
        <v>570</v>
      </c>
      <c r="D20" s="946"/>
      <c r="E20" s="946"/>
      <c r="F20" s="946"/>
      <c r="G20" s="946"/>
      <c r="H20" s="946"/>
      <c r="I20" s="946"/>
      <c r="J20" s="946"/>
      <c r="K20" s="946"/>
      <c r="L20" s="946"/>
      <c r="M20" s="946"/>
      <c r="N20" s="946"/>
      <c r="O20" s="946"/>
      <c r="P20" s="946"/>
      <c r="Q20" s="946"/>
      <c r="R20" s="946"/>
      <c r="S20" s="946"/>
      <c r="T20" s="946"/>
      <c r="U20" s="946"/>
      <c r="V20" s="946"/>
      <c r="W20" s="946"/>
      <c r="X20" s="946"/>
      <c r="Y20" s="946"/>
      <c r="Z20" s="946"/>
      <c r="AA20" s="946"/>
      <c r="AB20" s="946"/>
      <c r="AC20" s="946"/>
      <c r="AD20" s="946"/>
      <c r="AE20" s="424"/>
      <c r="AF20" s="424"/>
      <c r="AG20" s="424"/>
      <c r="AH20" s="424"/>
      <c r="AI20" s="424"/>
      <c r="AJ20" s="424"/>
      <c r="AK20" s="424"/>
      <c r="AL20" s="424"/>
      <c r="AM20" s="424"/>
      <c r="AN20" s="424"/>
      <c r="AO20" s="424"/>
      <c r="AP20" s="424"/>
      <c r="AQ20" s="424"/>
      <c r="AR20" s="424"/>
      <c r="AS20" s="424"/>
    </row>
    <row r="21" spans="2:45" ht="43.5" customHeight="1">
      <c r="B21" s="270"/>
      <c r="C21" s="946" t="s">
        <v>626</v>
      </c>
      <c r="D21" s="946"/>
      <c r="E21" s="946"/>
      <c r="F21" s="946"/>
      <c r="G21" s="946"/>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424"/>
      <c r="AF21" s="424"/>
      <c r="AG21" s="424"/>
      <c r="AH21" s="424"/>
      <c r="AI21" s="424"/>
      <c r="AJ21" s="424"/>
      <c r="AK21" s="424"/>
      <c r="AL21" s="424"/>
      <c r="AM21" s="424"/>
      <c r="AN21" s="424"/>
      <c r="AO21" s="424"/>
      <c r="AP21" s="424"/>
      <c r="AQ21" s="424"/>
      <c r="AR21" s="424"/>
      <c r="AS21" s="424"/>
    </row>
    <row r="22" spans="2:45" ht="70.5" customHeight="1">
      <c r="B22" s="270"/>
      <c r="C22" s="946" t="s">
        <v>710</v>
      </c>
      <c r="D22" s="946"/>
      <c r="E22" s="946"/>
      <c r="F22" s="946"/>
      <c r="G22" s="946"/>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45" t="s">
        <v>524</v>
      </c>
      <c r="C24" s="585" t="s">
        <v>526</v>
      </c>
      <c r="D24" s="273"/>
      <c r="E24" s="273"/>
      <c r="F24" s="585" t="s">
        <v>711</v>
      </c>
      <c r="G24" s="273"/>
      <c r="H24" s="273"/>
      <c r="I24" s="273"/>
      <c r="J24" s="585" t="s">
        <v>717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45"/>
      <c r="C25" s="585" t="s">
        <v>527</v>
      </c>
      <c r="D25" s="273"/>
      <c r="E25" s="273"/>
      <c r="F25" s="585" t="s">
        <v>712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528</v>
      </c>
      <c r="D26" s="273"/>
      <c r="E26" s="273"/>
      <c r="F26" s="585" t="s">
        <v>713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529</v>
      </c>
      <c r="D27" s="273"/>
      <c r="E27" s="273"/>
      <c r="F27" s="585" t="s">
        <v>714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530</v>
      </c>
      <c r="D28" s="273"/>
      <c r="E28" s="273"/>
      <c r="F28" s="585" t="s">
        <v>715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531</v>
      </c>
      <c r="D29" s="273"/>
      <c r="E29" s="273"/>
      <c r="F29" s="585" t="s">
        <v>716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35" t="s">
        <v>211</v>
      </c>
      <c r="C34" s="937" t="s">
        <v>33</v>
      </c>
      <c r="D34" s="740" t="s">
        <v>421</v>
      </c>
      <c r="E34" s="950" t="s">
        <v>209</v>
      </c>
      <c r="F34" s="951"/>
      <c r="G34" s="951"/>
      <c r="H34" s="951"/>
      <c r="I34" s="951"/>
      <c r="J34" s="951"/>
      <c r="K34" s="951"/>
      <c r="L34" s="951"/>
      <c r="M34" s="951"/>
      <c r="N34" s="951"/>
      <c r="O34" s="951"/>
      <c r="P34" s="951"/>
      <c r="Q34" s="952" t="s">
        <v>213</v>
      </c>
      <c r="R34" s="739" t="s">
        <v>422</v>
      </c>
      <c r="S34" s="932" t="s">
        <v>212</v>
      </c>
      <c r="T34" s="933"/>
      <c r="U34" s="933"/>
      <c r="V34" s="933"/>
      <c r="W34" s="933"/>
      <c r="X34" s="933"/>
      <c r="Y34" s="933"/>
      <c r="Z34" s="933"/>
      <c r="AA34" s="933"/>
      <c r="AB34" s="933"/>
      <c r="AC34" s="933"/>
      <c r="AD34" s="944"/>
      <c r="AE34" s="932" t="s">
        <v>242</v>
      </c>
      <c r="AF34" s="933"/>
      <c r="AG34" s="933"/>
      <c r="AH34" s="933"/>
      <c r="AI34" s="933"/>
      <c r="AJ34" s="933"/>
      <c r="AK34" s="933"/>
      <c r="AL34" s="933"/>
      <c r="AM34" s="933"/>
      <c r="AN34" s="933"/>
      <c r="AO34" s="933"/>
      <c r="AP34" s="933"/>
      <c r="AQ34" s="933"/>
      <c r="AR34" s="933"/>
      <c r="AS34" s="934"/>
    </row>
    <row r="35" spans="1:45" ht="65.25" customHeight="1">
      <c r="B35" s="936"/>
      <c r="C35" s="949"/>
      <c r="D35" s="748">
        <v>2015</v>
      </c>
      <c r="E35" s="752">
        <v>2016</v>
      </c>
      <c r="F35" s="749">
        <v>2017</v>
      </c>
      <c r="G35" s="749">
        <v>2018</v>
      </c>
      <c r="H35" s="749">
        <v>2019</v>
      </c>
      <c r="I35" s="749">
        <v>2020</v>
      </c>
      <c r="J35" s="749">
        <v>2021</v>
      </c>
      <c r="K35" s="749">
        <v>2022</v>
      </c>
      <c r="L35" s="751">
        <v>2023</v>
      </c>
      <c r="M35" s="750">
        <v>2024</v>
      </c>
      <c r="N35" s="749">
        <v>2025</v>
      </c>
      <c r="O35" s="750">
        <v>2026</v>
      </c>
      <c r="P35" s="752">
        <v>2027</v>
      </c>
      <c r="Q35" s="952"/>
      <c r="R35" s="75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General Service 50 to 4,999 kW</v>
      </c>
      <c r="AH35" s="282" t="str">
        <f>'1.  LRAMVA Summary'!$G$53</f>
        <v>Large Use</v>
      </c>
      <c r="AI35" s="282" t="str">
        <f>'1.  LRAMVA Summary'!$H$53</f>
        <v>Large Use 2</v>
      </c>
      <c r="AJ35" s="282" t="str">
        <f>'1.  LRAMVA Summary'!$I$53</f>
        <v>Street Lighting</v>
      </c>
      <c r="AK35" s="282" t="str">
        <f>'1.  LRAMVA Summary'!$J$53</f>
        <v>Unmetered Scattered Load</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kWh</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292">
        <f>+'7.  Persistence Report'!AU220</f>
        <v>585232</v>
      </c>
      <c r="E38" s="292">
        <f>+'7.  Persistence Report'!AV220</f>
        <v>580190</v>
      </c>
      <c r="F38" s="292">
        <f>+'7.  Persistence Report'!AW220</f>
        <v>580190</v>
      </c>
      <c r="G38" s="292">
        <f>+'7.  Persistence Report'!AX220</f>
        <v>580190</v>
      </c>
      <c r="H38" s="292">
        <f>+'7.  Persistence Report'!AY220</f>
        <v>580190</v>
      </c>
      <c r="I38" s="292">
        <f>+'7.  Persistence Report'!AZ220</f>
        <v>580190</v>
      </c>
      <c r="J38" s="292">
        <f>+'7.  Persistence Report'!BA220</f>
        <v>580190</v>
      </c>
      <c r="K38" s="292">
        <f>+'7.  Persistence Report'!BB220</f>
        <v>580033</v>
      </c>
      <c r="L38" s="292">
        <f>+'7.  Persistence Report'!BC220</f>
        <v>580033</v>
      </c>
      <c r="M38" s="292">
        <f>+'7.  Persistence Report'!BD220</f>
        <v>580033</v>
      </c>
      <c r="N38" s="292">
        <f>+'7.  Persistence Report'!BE220</f>
        <v>518769</v>
      </c>
      <c r="O38" s="292">
        <f>+'7.  Persistence Report'!BF220</f>
        <v>516204</v>
      </c>
      <c r="P38" s="292">
        <f>+'7.  Persistence Report'!BG220</f>
        <v>516204</v>
      </c>
      <c r="Q38" s="288"/>
      <c r="R38" s="292">
        <f>+'7.  Persistence Report'!P220</f>
        <v>38</v>
      </c>
      <c r="S38" s="292">
        <f>+'7.  Persistence Report'!Q220</f>
        <v>37</v>
      </c>
      <c r="T38" s="292">
        <f>+'7.  Persistence Report'!R220</f>
        <v>37</v>
      </c>
      <c r="U38" s="292">
        <f>+'7.  Persistence Report'!S220</f>
        <v>37</v>
      </c>
      <c r="V38" s="292">
        <f>+'7.  Persistence Report'!T220</f>
        <v>37</v>
      </c>
      <c r="W38" s="292">
        <f>+'7.  Persistence Report'!U220</f>
        <v>37</v>
      </c>
      <c r="X38" s="292">
        <f>+'7.  Persistence Report'!V220</f>
        <v>37</v>
      </c>
      <c r="Y38" s="292">
        <f>+'7.  Persistence Report'!W220</f>
        <v>37</v>
      </c>
      <c r="Z38" s="292">
        <f>+'7.  Persistence Report'!X220</f>
        <v>37</v>
      </c>
      <c r="AA38" s="292">
        <f>+'7.  Persistence Report'!Y220</f>
        <v>37</v>
      </c>
      <c r="AB38" s="292">
        <f>+'7.  Persistence Report'!Z220</f>
        <v>32</v>
      </c>
      <c r="AC38" s="292">
        <f>+'7.  Persistence Report'!AA220</f>
        <v>32</v>
      </c>
      <c r="AD38" s="292">
        <f>+'7.  Persistence Report'!AB220</f>
        <v>32</v>
      </c>
      <c r="AE38" s="862">
        <v>1</v>
      </c>
      <c r="AF38" s="406"/>
      <c r="AG38" s="406"/>
      <c r="AH38" s="406"/>
      <c r="AI38" s="406"/>
      <c r="AJ38" s="406"/>
      <c r="AK38" s="406"/>
      <c r="AL38" s="406"/>
      <c r="AM38" s="406"/>
      <c r="AN38" s="406"/>
      <c r="AO38" s="406"/>
      <c r="AP38" s="406"/>
      <c r="AQ38" s="406"/>
      <c r="AR38" s="406"/>
      <c r="AS38" s="293">
        <f>SUM(AE38:AR38)</f>
        <v>1</v>
      </c>
    </row>
    <row r="39" spans="1:45" outlineLevel="1">
      <c r="B39" s="291" t="s">
        <v>266</v>
      </c>
      <c r="C39" s="288" t="s">
        <v>163</v>
      </c>
      <c r="D39" s="292">
        <f>+'7.  Persistence Report'!AU251</f>
        <v>3141</v>
      </c>
      <c r="E39" s="292">
        <f>+'7.  Persistence Report'!AV251</f>
        <v>3081</v>
      </c>
      <c r="F39" s="292">
        <f>+'7.  Persistence Report'!AW251</f>
        <v>3081</v>
      </c>
      <c r="G39" s="292">
        <f>+'7.  Persistence Report'!AX251</f>
        <v>3081</v>
      </c>
      <c r="H39" s="292">
        <f>+'7.  Persistence Report'!AY251</f>
        <v>3081</v>
      </c>
      <c r="I39" s="292">
        <f>+'7.  Persistence Report'!AZ251</f>
        <v>3081</v>
      </c>
      <c r="J39" s="292">
        <f>+'7.  Persistence Report'!BA251</f>
        <v>3081</v>
      </c>
      <c r="K39" s="292">
        <f>+'7.  Persistence Report'!BB251</f>
        <v>3064</v>
      </c>
      <c r="L39" s="292">
        <f>+'7.  Persistence Report'!BC251</f>
        <v>3064</v>
      </c>
      <c r="M39" s="292">
        <f>+'7.  Persistence Report'!BD251</f>
        <v>3064</v>
      </c>
      <c r="N39" s="292">
        <f>+'7.  Persistence Report'!BE251</f>
        <v>3103</v>
      </c>
      <c r="O39" s="292">
        <f>+'7.  Persistence Report'!BF251</f>
        <v>3103</v>
      </c>
      <c r="P39" s="292">
        <f>+'7.  Persistence Report'!BG251</f>
        <v>3103</v>
      </c>
      <c r="Q39" s="464"/>
      <c r="R39" s="292"/>
      <c r="S39" s="292"/>
      <c r="T39" s="292"/>
      <c r="U39" s="292"/>
      <c r="V39" s="292"/>
      <c r="W39" s="292"/>
      <c r="X39" s="292"/>
      <c r="Y39" s="292"/>
      <c r="Z39" s="292"/>
      <c r="AA39" s="292"/>
      <c r="AB39" s="292"/>
      <c r="AC39" s="292"/>
      <c r="AD39" s="292"/>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296"/>
      <c r="E40" s="296"/>
      <c r="F40" s="296"/>
      <c r="G40" s="296"/>
      <c r="H40" s="296"/>
      <c r="I40" s="296"/>
      <c r="J40" s="747"/>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292">
        <f>+'7.  Persistence Report'!AU221</f>
        <v>1375807</v>
      </c>
      <c r="E41" s="292">
        <f>+'7.  Persistence Report'!AV221</f>
        <v>1328446</v>
      </c>
      <c r="F41" s="292">
        <f>+'7.  Persistence Report'!AW221</f>
        <v>1328446</v>
      </c>
      <c r="G41" s="292">
        <f>+'7.  Persistence Report'!AX221</f>
        <v>1328446</v>
      </c>
      <c r="H41" s="292">
        <f>+'7.  Persistence Report'!AY221</f>
        <v>1328446</v>
      </c>
      <c r="I41" s="292">
        <f>+'7.  Persistence Report'!AZ221</f>
        <v>1328446</v>
      </c>
      <c r="J41" s="292">
        <f>+'7.  Persistence Report'!BA221</f>
        <v>1328446</v>
      </c>
      <c r="K41" s="292">
        <f>+'7.  Persistence Report'!BB221</f>
        <v>1328446</v>
      </c>
      <c r="L41" s="292">
        <f>+'7.  Persistence Report'!BC221</f>
        <v>1328446</v>
      </c>
      <c r="M41" s="292">
        <f>+'7.  Persistence Report'!BD221</f>
        <v>1328446</v>
      </c>
      <c r="N41" s="292">
        <f>+'7.  Persistence Report'!BE221</f>
        <v>1178266</v>
      </c>
      <c r="O41" s="292">
        <f>+'7.  Persistence Report'!BF221</f>
        <v>1018592</v>
      </c>
      <c r="P41" s="292">
        <f>+'7.  Persistence Report'!BG221</f>
        <v>1018592</v>
      </c>
      <c r="Q41" s="288"/>
      <c r="R41" s="292">
        <f>+'7.  Persistence Report'!P221</f>
        <v>102</v>
      </c>
      <c r="S41" s="292">
        <f>+'7.  Persistence Report'!Q221</f>
        <v>99</v>
      </c>
      <c r="T41" s="292">
        <f>+'7.  Persistence Report'!R221</f>
        <v>99</v>
      </c>
      <c r="U41" s="292">
        <f>+'7.  Persistence Report'!S221</f>
        <v>99</v>
      </c>
      <c r="V41" s="292">
        <f>+'7.  Persistence Report'!T221</f>
        <v>99</v>
      </c>
      <c r="W41" s="292">
        <f>+'7.  Persistence Report'!U221</f>
        <v>99</v>
      </c>
      <c r="X41" s="292">
        <f>+'7.  Persistence Report'!V221</f>
        <v>99</v>
      </c>
      <c r="Y41" s="292">
        <f>+'7.  Persistence Report'!W221</f>
        <v>99</v>
      </c>
      <c r="Z41" s="292">
        <f>+'7.  Persistence Report'!X221</f>
        <v>99</v>
      </c>
      <c r="AA41" s="292">
        <f>+'7.  Persistence Report'!Y221</f>
        <v>99</v>
      </c>
      <c r="AB41" s="292">
        <f>+'7.  Persistence Report'!Z221</f>
        <v>74</v>
      </c>
      <c r="AC41" s="292">
        <f>+'7.  Persistence Report'!AA221</f>
        <v>64</v>
      </c>
      <c r="AD41" s="292">
        <f>+'7.  Persistence Report'!AB221</f>
        <v>64</v>
      </c>
      <c r="AE41" s="862">
        <v>1</v>
      </c>
      <c r="AF41" s="406"/>
      <c r="AG41" s="406"/>
      <c r="AH41" s="406"/>
      <c r="AI41" s="406"/>
      <c r="AJ41" s="406"/>
      <c r="AK41" s="406"/>
      <c r="AL41" s="406"/>
      <c r="AM41" s="406"/>
      <c r="AN41" s="406"/>
      <c r="AO41" s="406"/>
      <c r="AP41" s="406"/>
      <c r="AQ41" s="406"/>
      <c r="AR41" s="406"/>
      <c r="AS41" s="293">
        <f>SUM(AE41:AR41)</f>
        <v>1</v>
      </c>
    </row>
    <row r="42" spans="1:45"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292">
        <f>+'7.  Persistence Report'!AU222</f>
        <v>86849</v>
      </c>
      <c r="E44" s="292">
        <f>+'7.  Persistence Report'!AV222</f>
        <v>86849</v>
      </c>
      <c r="F44" s="292">
        <f>+'7.  Persistence Report'!AW222</f>
        <v>86849</v>
      </c>
      <c r="G44" s="292">
        <f>+'7.  Persistence Report'!AX222</f>
        <v>86432</v>
      </c>
      <c r="H44" s="292">
        <f>+'7.  Persistence Report'!AY222</f>
        <v>47616</v>
      </c>
      <c r="I44" s="292">
        <f>+'7.  Persistence Report'!AZ222</f>
        <v>0</v>
      </c>
      <c r="J44" s="292">
        <f>+'7.  Persistence Report'!BA222</f>
        <v>0</v>
      </c>
      <c r="K44" s="292">
        <f>+'7.  Persistence Report'!BB222</f>
        <v>0</v>
      </c>
      <c r="L44" s="292">
        <f>+'7.  Persistence Report'!BC222</f>
        <v>0</v>
      </c>
      <c r="M44" s="292">
        <f>+'7.  Persistence Report'!BD222</f>
        <v>0</v>
      </c>
      <c r="N44" s="292">
        <f>+'7.  Persistence Report'!BE222</f>
        <v>0</v>
      </c>
      <c r="O44" s="292">
        <f>+'7.  Persistence Report'!BF222</f>
        <v>0</v>
      </c>
      <c r="P44" s="292">
        <f>+'7.  Persistence Report'!BG222</f>
        <v>0</v>
      </c>
      <c r="Q44" s="288"/>
      <c r="R44" s="292">
        <f>+'7.  Persistence Report'!P222</f>
        <v>13</v>
      </c>
      <c r="S44" s="292">
        <f>+'7.  Persistence Report'!Q222</f>
        <v>13</v>
      </c>
      <c r="T44" s="292">
        <f>+'7.  Persistence Report'!R222</f>
        <v>13</v>
      </c>
      <c r="U44" s="292">
        <f>+'7.  Persistence Report'!S222</f>
        <v>13</v>
      </c>
      <c r="V44" s="292">
        <f>+'7.  Persistence Report'!T222</f>
        <v>7</v>
      </c>
      <c r="W44" s="292">
        <f>+'7.  Persistence Report'!U222</f>
        <v>0</v>
      </c>
      <c r="X44" s="292">
        <f>+'7.  Persistence Report'!V222</f>
        <v>0</v>
      </c>
      <c r="Y44" s="292">
        <f>+'7.  Persistence Report'!W222</f>
        <v>0</v>
      </c>
      <c r="Z44" s="292">
        <f>+'7.  Persistence Report'!X222</f>
        <v>0</v>
      </c>
      <c r="AA44" s="292">
        <f>+'7.  Persistence Report'!Y222</f>
        <v>0</v>
      </c>
      <c r="AB44" s="292">
        <f>+'7.  Persistence Report'!Z222</f>
        <v>0</v>
      </c>
      <c r="AC44" s="292">
        <f>+'7.  Persistence Report'!AA222</f>
        <v>0</v>
      </c>
      <c r="AD44" s="292">
        <f>+'7.  Persistence Report'!AB222</f>
        <v>0</v>
      </c>
      <c r="AE44" s="862">
        <v>1</v>
      </c>
      <c r="AF44" s="406"/>
      <c r="AG44" s="406"/>
      <c r="AH44" s="406"/>
      <c r="AI44" s="406"/>
      <c r="AJ44" s="406"/>
      <c r="AK44" s="406"/>
      <c r="AL44" s="406"/>
      <c r="AM44" s="406"/>
      <c r="AN44" s="406"/>
      <c r="AO44" s="406"/>
      <c r="AP44" s="406"/>
      <c r="AQ44" s="406"/>
      <c r="AR44" s="406"/>
      <c r="AS44" s="293">
        <f>SUM(AE44:AR44)</f>
        <v>1</v>
      </c>
    </row>
    <row r="45" spans="1:45"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663</v>
      </c>
      <c r="C47" s="288" t="s">
        <v>25</v>
      </c>
      <c r="D47" s="292">
        <f>+'7.  Persistence Report'!AU223</f>
        <v>1477035</v>
      </c>
      <c r="E47" s="292">
        <f>+'7.  Persistence Report'!AV223</f>
        <v>1477035</v>
      </c>
      <c r="F47" s="292">
        <f>+'7.  Persistence Report'!AW223</f>
        <v>1477035</v>
      </c>
      <c r="G47" s="292">
        <f>+'7.  Persistence Report'!AX223</f>
        <v>1477035</v>
      </c>
      <c r="H47" s="292">
        <f>+'7.  Persistence Report'!AY223</f>
        <v>1477035</v>
      </c>
      <c r="I47" s="292">
        <f>+'7.  Persistence Report'!AZ223</f>
        <v>1477035</v>
      </c>
      <c r="J47" s="292">
        <f>+'7.  Persistence Report'!BA223</f>
        <v>1477035</v>
      </c>
      <c r="K47" s="292">
        <f>+'7.  Persistence Report'!BB223</f>
        <v>1477035</v>
      </c>
      <c r="L47" s="292">
        <f>+'7.  Persistence Report'!BC223</f>
        <v>1477035</v>
      </c>
      <c r="M47" s="292">
        <f>+'7.  Persistence Report'!BD223</f>
        <v>1477035</v>
      </c>
      <c r="N47" s="292">
        <f>+'7.  Persistence Report'!BE223</f>
        <v>1477035</v>
      </c>
      <c r="O47" s="292">
        <f>+'7.  Persistence Report'!BF223</f>
        <v>1477035</v>
      </c>
      <c r="P47" s="292">
        <f>+'7.  Persistence Report'!BG223</f>
        <v>1477035</v>
      </c>
      <c r="Q47" s="288"/>
      <c r="R47" s="292">
        <f>+'7.  Persistence Report'!P223</f>
        <v>783</v>
      </c>
      <c r="S47" s="292">
        <f>+'7.  Persistence Report'!Q223</f>
        <v>783</v>
      </c>
      <c r="T47" s="292">
        <f>+'7.  Persistence Report'!R223</f>
        <v>783</v>
      </c>
      <c r="U47" s="292">
        <f>+'7.  Persistence Report'!S223</f>
        <v>783</v>
      </c>
      <c r="V47" s="292">
        <f>+'7.  Persistence Report'!T223</f>
        <v>783</v>
      </c>
      <c r="W47" s="292">
        <f>+'7.  Persistence Report'!U223</f>
        <v>783</v>
      </c>
      <c r="X47" s="292">
        <f>+'7.  Persistence Report'!V223</f>
        <v>783</v>
      </c>
      <c r="Y47" s="292">
        <f>+'7.  Persistence Report'!W223</f>
        <v>783</v>
      </c>
      <c r="Z47" s="292">
        <f>+'7.  Persistence Report'!X223</f>
        <v>783</v>
      </c>
      <c r="AA47" s="292">
        <f>+'7.  Persistence Report'!Y223</f>
        <v>783</v>
      </c>
      <c r="AB47" s="292">
        <f>+'7.  Persistence Report'!Z223</f>
        <v>783</v>
      </c>
      <c r="AC47" s="292">
        <f>+'7.  Persistence Report'!AA223</f>
        <v>783</v>
      </c>
      <c r="AD47" s="292">
        <f>+'7.  Persistence Report'!AB223</f>
        <v>783</v>
      </c>
      <c r="AE47" s="862">
        <v>1</v>
      </c>
      <c r="AF47" s="406"/>
      <c r="AG47" s="406"/>
      <c r="AH47" s="406"/>
      <c r="AI47" s="406"/>
      <c r="AJ47" s="406"/>
      <c r="AK47" s="406"/>
      <c r="AL47" s="406"/>
      <c r="AM47" s="406"/>
      <c r="AN47" s="406"/>
      <c r="AO47" s="406"/>
      <c r="AP47" s="406"/>
      <c r="AQ47" s="406"/>
      <c r="AR47" s="406"/>
      <c r="AS47" s="293">
        <f>SUM(AE47:AR47)</f>
        <v>1</v>
      </c>
    </row>
    <row r="48" spans="1:45" outlineLevel="1">
      <c r="B48" s="291" t="s">
        <v>266</v>
      </c>
      <c r="C48" s="288" t="s">
        <v>163</v>
      </c>
      <c r="D48" s="292">
        <f>+'7.  Persistence Report'!AU253</f>
        <v>37584</v>
      </c>
      <c r="E48" s="292">
        <f>+'7.  Persistence Report'!AV253</f>
        <v>37584</v>
      </c>
      <c r="F48" s="292">
        <f>+'7.  Persistence Report'!AW253</f>
        <v>37584</v>
      </c>
      <c r="G48" s="292">
        <f>+'7.  Persistence Report'!AX253</f>
        <v>37584</v>
      </c>
      <c r="H48" s="292">
        <f>+'7.  Persistence Report'!AY253</f>
        <v>37584</v>
      </c>
      <c r="I48" s="292">
        <f>+'7.  Persistence Report'!AZ253</f>
        <v>37584</v>
      </c>
      <c r="J48" s="292">
        <f>+'7.  Persistence Report'!BA253</f>
        <v>37584</v>
      </c>
      <c r="K48" s="292">
        <f>+'7.  Persistence Report'!BB253</f>
        <v>37584</v>
      </c>
      <c r="L48" s="292">
        <f>+'7.  Persistence Report'!BC253</f>
        <v>37584</v>
      </c>
      <c r="M48" s="292">
        <f>+'7.  Persistence Report'!BD253</f>
        <v>37584</v>
      </c>
      <c r="N48" s="292">
        <f>+'7.  Persistence Report'!BE253</f>
        <v>37584</v>
      </c>
      <c r="O48" s="292">
        <f>+'7.  Persistence Report'!BF253</f>
        <v>37584</v>
      </c>
      <c r="P48" s="292">
        <f>+'7.  Persistence Report'!BG253</f>
        <v>37584</v>
      </c>
      <c r="Q48" s="464"/>
      <c r="R48" s="292">
        <f>+'7.  Persistence Report'!P253</f>
        <v>20</v>
      </c>
      <c r="S48" s="292">
        <f>+'7.  Persistence Report'!Q253</f>
        <v>20</v>
      </c>
      <c r="T48" s="292">
        <f>+'7.  Persistence Report'!R253</f>
        <v>20</v>
      </c>
      <c r="U48" s="292">
        <f>+'7.  Persistence Report'!S253</f>
        <v>20</v>
      </c>
      <c r="V48" s="292">
        <f>+'7.  Persistence Report'!T253</f>
        <v>20</v>
      </c>
      <c r="W48" s="292">
        <f>+'7.  Persistence Report'!U253</f>
        <v>20</v>
      </c>
      <c r="X48" s="292">
        <f>+'7.  Persistence Report'!V253</f>
        <v>20</v>
      </c>
      <c r="Y48" s="292">
        <f>+'7.  Persistence Report'!W253</f>
        <v>20</v>
      </c>
      <c r="Z48" s="292">
        <f>+'7.  Persistence Report'!X253</f>
        <v>20</v>
      </c>
      <c r="AA48" s="292">
        <f>+'7.  Persistence Report'!Y253</f>
        <v>20</v>
      </c>
      <c r="AB48" s="292">
        <f>+'7.  Persistence Report'!Z253</f>
        <v>20</v>
      </c>
      <c r="AC48" s="292">
        <f>+'7.  Persistence Report'!AA253</f>
        <v>20</v>
      </c>
      <c r="AD48" s="292">
        <f>+'7.  Persistence Report'!AB253</f>
        <v>20</v>
      </c>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292">
        <f>+'7.  Persistence Report'!AU224</f>
        <v>219469</v>
      </c>
      <c r="E50" s="292">
        <f>+'7.  Persistence Report'!AV224</f>
        <v>219469</v>
      </c>
      <c r="F50" s="292">
        <f>+'7.  Persistence Report'!AW224</f>
        <v>219469</v>
      </c>
      <c r="G50" s="292">
        <f>+'7.  Persistence Report'!AX224</f>
        <v>219469</v>
      </c>
      <c r="H50" s="292">
        <f>+'7.  Persistence Report'!AY224</f>
        <v>219469</v>
      </c>
      <c r="I50" s="292">
        <f>+'7.  Persistence Report'!AZ224</f>
        <v>219469</v>
      </c>
      <c r="J50" s="292">
        <f>+'7.  Persistence Report'!BA224</f>
        <v>219469</v>
      </c>
      <c r="K50" s="292">
        <f>+'7.  Persistence Report'!BB224</f>
        <v>219469</v>
      </c>
      <c r="L50" s="292">
        <f>+'7.  Persistence Report'!BC224</f>
        <v>219469</v>
      </c>
      <c r="M50" s="292">
        <f>+'7.  Persistence Report'!BD224</f>
        <v>219469</v>
      </c>
      <c r="N50" s="292">
        <f>+'7.  Persistence Report'!BE224</f>
        <v>219469</v>
      </c>
      <c r="O50" s="292">
        <f>+'7.  Persistence Report'!BF224</f>
        <v>219469</v>
      </c>
      <c r="P50" s="292">
        <f>+'7.  Persistence Report'!BG224</f>
        <v>219469</v>
      </c>
      <c r="Q50" s="288"/>
      <c r="R50" s="292">
        <f>+'7.  Persistence Report'!P224</f>
        <v>62</v>
      </c>
      <c r="S50" s="292">
        <f>+'7.  Persistence Report'!Q224</f>
        <v>62</v>
      </c>
      <c r="T50" s="292">
        <f>+'7.  Persistence Report'!R224</f>
        <v>62</v>
      </c>
      <c r="U50" s="292">
        <f>+'7.  Persistence Report'!S224</f>
        <v>62</v>
      </c>
      <c r="V50" s="292">
        <f>+'7.  Persistence Report'!T224</f>
        <v>62</v>
      </c>
      <c r="W50" s="292">
        <f>+'7.  Persistence Report'!U224</f>
        <v>62</v>
      </c>
      <c r="X50" s="292">
        <f>+'7.  Persistence Report'!V224</f>
        <v>62</v>
      </c>
      <c r="Y50" s="292">
        <f>+'7.  Persistence Report'!W224</f>
        <v>62</v>
      </c>
      <c r="Z50" s="292">
        <f>+'7.  Persistence Report'!X224</f>
        <v>62</v>
      </c>
      <c r="AA50" s="292">
        <f>+'7.  Persistence Report'!Y224</f>
        <v>62</v>
      </c>
      <c r="AB50" s="292">
        <f>+'7.  Persistence Report'!Z224</f>
        <v>62</v>
      </c>
      <c r="AC50" s="292">
        <f>+'7.  Persistence Report'!AA224</f>
        <v>62</v>
      </c>
      <c r="AD50" s="292">
        <f>+'7.  Persistence Report'!AB224</f>
        <v>62</v>
      </c>
      <c r="AE50" s="862">
        <v>1</v>
      </c>
      <c r="AF50" s="406"/>
      <c r="AG50" s="406"/>
      <c r="AH50" s="406"/>
      <c r="AI50" s="406"/>
      <c r="AJ50" s="406"/>
      <c r="AK50" s="406"/>
      <c r="AL50" s="406"/>
      <c r="AM50" s="406"/>
      <c r="AN50" s="406"/>
      <c r="AO50" s="406"/>
      <c r="AP50" s="406"/>
      <c r="AQ50" s="406"/>
      <c r="AR50" s="406"/>
      <c r="AS50" s="293">
        <f>SUM(AE50:AR50)</f>
        <v>1</v>
      </c>
    </row>
    <row r="51" spans="1:45" outlineLevel="1">
      <c r="B51" s="291" t="s">
        <v>266</v>
      </c>
      <c r="C51" s="288" t="s">
        <v>163</v>
      </c>
      <c r="D51" s="292">
        <f>+'7.  Persistence Report'!AU254</f>
        <v>807475</v>
      </c>
      <c r="E51" s="292">
        <f>+'7.  Persistence Report'!AV254</f>
        <v>807475</v>
      </c>
      <c r="F51" s="292">
        <f>+'7.  Persistence Report'!AW254</f>
        <v>807475</v>
      </c>
      <c r="G51" s="292">
        <f>+'7.  Persistence Report'!AX254</f>
        <v>807475</v>
      </c>
      <c r="H51" s="292">
        <f>+'7.  Persistence Report'!AY254</f>
        <v>807475</v>
      </c>
      <c r="I51" s="292">
        <f>+'7.  Persistence Report'!AZ254</f>
        <v>807475</v>
      </c>
      <c r="J51" s="292">
        <f>+'7.  Persistence Report'!BA254</f>
        <v>807475</v>
      </c>
      <c r="K51" s="292">
        <f>+'7.  Persistence Report'!BB254</f>
        <v>807475</v>
      </c>
      <c r="L51" s="292">
        <f>+'7.  Persistence Report'!BC254</f>
        <v>807475</v>
      </c>
      <c r="M51" s="292">
        <f>+'7.  Persistence Report'!BD254</f>
        <v>807475</v>
      </c>
      <c r="N51" s="292">
        <f>+'7.  Persistence Report'!BE254</f>
        <v>807475</v>
      </c>
      <c r="O51" s="292">
        <f>+'7.  Persistence Report'!BF254</f>
        <v>807475</v>
      </c>
      <c r="P51" s="292">
        <f>+'7.  Persistence Report'!BG254</f>
        <v>807475</v>
      </c>
      <c r="Q51" s="464"/>
      <c r="R51" s="292">
        <f>+'7.  Persistence Report'!P254</f>
        <v>42</v>
      </c>
      <c r="S51" s="292">
        <f>+'7.  Persistence Report'!Q254</f>
        <v>42</v>
      </c>
      <c r="T51" s="292">
        <f>+'7.  Persistence Report'!R254</f>
        <v>42</v>
      </c>
      <c r="U51" s="292">
        <f>+'7.  Persistence Report'!S254</f>
        <v>42</v>
      </c>
      <c r="V51" s="292">
        <f>+'7.  Persistence Report'!T254</f>
        <v>42</v>
      </c>
      <c r="W51" s="292">
        <f>+'7.  Persistence Report'!U254</f>
        <v>42</v>
      </c>
      <c r="X51" s="292">
        <f>+'7.  Persistence Report'!V254</f>
        <v>42</v>
      </c>
      <c r="Y51" s="292">
        <f>+'7.  Persistence Report'!W254</f>
        <v>42</v>
      </c>
      <c r="Z51" s="292">
        <f>+'7.  Persistence Report'!X254</f>
        <v>42</v>
      </c>
      <c r="AA51" s="292">
        <f>+'7.  Persistence Report'!Y254</f>
        <v>42</v>
      </c>
      <c r="AB51" s="292">
        <f>+'7.  Persistence Report'!Z254</f>
        <v>42</v>
      </c>
      <c r="AC51" s="292">
        <f>+'7.  Persistence Report'!AA254</f>
        <v>42</v>
      </c>
      <c r="AD51" s="292">
        <f>+'7.  Persistence Report'!AB254</f>
        <v>42</v>
      </c>
      <c r="AE51" s="407">
        <f>AE50</f>
        <v>1</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292">
        <f>+'7.  Persistence Report'!AU225</f>
        <v>499499</v>
      </c>
      <c r="E54" s="292">
        <f>+'7.  Persistence Report'!AV225</f>
        <v>499499</v>
      </c>
      <c r="F54" s="292">
        <f>+'7.  Persistence Report'!AW225</f>
        <v>499499</v>
      </c>
      <c r="G54" s="292">
        <f>+'7.  Persistence Report'!AX225</f>
        <v>499499</v>
      </c>
      <c r="H54" s="292">
        <f>+'7.  Persistence Report'!AY225</f>
        <v>0</v>
      </c>
      <c r="I54" s="292">
        <f>+'7.  Persistence Report'!AZ225</f>
        <v>0</v>
      </c>
      <c r="J54" s="292">
        <f>+'7.  Persistence Report'!BA225</f>
        <v>0</v>
      </c>
      <c r="K54" s="292">
        <f>+'7.  Persistence Report'!BB225</f>
        <v>0</v>
      </c>
      <c r="L54" s="292">
        <f>+'7.  Persistence Report'!BC225</f>
        <v>0</v>
      </c>
      <c r="M54" s="292">
        <f>+'7.  Persistence Report'!BD225</f>
        <v>0</v>
      </c>
      <c r="N54" s="292">
        <f>+'7.  Persistence Report'!BE225</f>
        <v>0</v>
      </c>
      <c r="O54" s="292">
        <f>+'7.  Persistence Report'!BF225</f>
        <v>0</v>
      </c>
      <c r="P54" s="292">
        <f>+'7.  Persistence Report'!BG225</f>
        <v>0</v>
      </c>
      <c r="Q54" s="292">
        <v>12</v>
      </c>
      <c r="R54" s="292">
        <f>+'7.  Persistence Report'!P225</f>
        <v>106</v>
      </c>
      <c r="S54" s="292">
        <f>+'7.  Persistence Report'!Q225</f>
        <v>106</v>
      </c>
      <c r="T54" s="292">
        <f>+'7.  Persistence Report'!R225</f>
        <v>106</v>
      </c>
      <c r="U54" s="292">
        <f>+'7.  Persistence Report'!S225</f>
        <v>106</v>
      </c>
      <c r="V54" s="292">
        <f>+'7.  Persistence Report'!T225</f>
        <v>0</v>
      </c>
      <c r="W54" s="292">
        <f>+'7.  Persistence Report'!U225</f>
        <v>0</v>
      </c>
      <c r="X54" s="292">
        <f>+'7.  Persistence Report'!V225</f>
        <v>0</v>
      </c>
      <c r="Y54" s="292">
        <f>+'7.  Persistence Report'!W225</f>
        <v>0</v>
      </c>
      <c r="Z54" s="292">
        <f>+'7.  Persistence Report'!X225</f>
        <v>0</v>
      </c>
      <c r="AA54" s="292">
        <f>+'7.  Persistence Report'!Y225</f>
        <v>0</v>
      </c>
      <c r="AB54" s="292">
        <f>+'7.  Persistence Report'!Z225</f>
        <v>0</v>
      </c>
      <c r="AC54" s="292">
        <f>+'7.  Persistence Report'!AA225</f>
        <v>0</v>
      </c>
      <c r="AD54" s="292">
        <f>+'7.  Persistence Report'!AB225</f>
        <v>0</v>
      </c>
      <c r="AE54" s="411"/>
      <c r="AF54" s="406"/>
      <c r="AG54" s="862">
        <v>1</v>
      </c>
      <c r="AH54" s="406"/>
      <c r="AI54" s="406"/>
      <c r="AJ54" s="406"/>
      <c r="AK54" s="406"/>
      <c r="AL54" s="411"/>
      <c r="AM54" s="411"/>
      <c r="AN54" s="411"/>
      <c r="AO54" s="411"/>
      <c r="AP54" s="411"/>
      <c r="AQ54" s="411"/>
      <c r="AR54" s="411"/>
      <c r="AS54" s="293">
        <f>SUM(AE54:AR54)</f>
        <v>1</v>
      </c>
    </row>
    <row r="55" spans="1:45" outlineLevel="1">
      <c r="B55" s="291" t="s">
        <v>266</v>
      </c>
      <c r="C55" s="288" t="s">
        <v>163</v>
      </c>
      <c r="D55" s="292">
        <f>+'7.  Persistence Report'!AU255</f>
        <v>338247</v>
      </c>
      <c r="E55" s="292">
        <f>+'7.  Persistence Report'!AV255</f>
        <v>338247</v>
      </c>
      <c r="F55" s="292">
        <f>+'7.  Persistence Report'!AW255</f>
        <v>338247</v>
      </c>
      <c r="G55" s="292">
        <f>+'7.  Persistence Report'!AX255</f>
        <v>338247</v>
      </c>
      <c r="H55" s="292">
        <f>+'7.  Persistence Report'!AY255</f>
        <v>837746</v>
      </c>
      <c r="I55" s="292">
        <f>+'7.  Persistence Report'!AZ255</f>
        <v>837746</v>
      </c>
      <c r="J55" s="292">
        <f>+'7.  Persistence Report'!BA255</f>
        <v>837746</v>
      </c>
      <c r="K55" s="292">
        <f>+'7.  Persistence Report'!BB255</f>
        <v>837746</v>
      </c>
      <c r="L55" s="292">
        <f>+'7.  Persistence Report'!BC255</f>
        <v>837746</v>
      </c>
      <c r="M55" s="292">
        <f>+'7.  Persistence Report'!BD255</f>
        <v>837746</v>
      </c>
      <c r="N55" s="292">
        <f>+'7.  Persistence Report'!BE255</f>
        <v>837746</v>
      </c>
      <c r="O55" s="292">
        <f>+'7.  Persistence Report'!BF255</f>
        <v>837746</v>
      </c>
      <c r="P55" s="292">
        <f>+'7.  Persistence Report'!BG255</f>
        <v>837746</v>
      </c>
      <c r="Q55" s="292">
        <f>Q54</f>
        <v>12</v>
      </c>
      <c r="R55" s="292">
        <f>+'7.  Persistence Report'!P255</f>
        <v>72</v>
      </c>
      <c r="S55" s="292">
        <f>+'7.  Persistence Report'!Q255</f>
        <v>72</v>
      </c>
      <c r="T55" s="292">
        <f>+'7.  Persistence Report'!R255</f>
        <v>72</v>
      </c>
      <c r="U55" s="292">
        <f>+'7.  Persistence Report'!S255</f>
        <v>72</v>
      </c>
      <c r="V55" s="292">
        <f>+'7.  Persistence Report'!T255</f>
        <v>188</v>
      </c>
      <c r="W55" s="292">
        <f>+'7.  Persistence Report'!U255</f>
        <v>188</v>
      </c>
      <c r="X55" s="292">
        <f>+'7.  Persistence Report'!V255</f>
        <v>188</v>
      </c>
      <c r="Y55" s="292">
        <f>+'7.  Persistence Report'!W255</f>
        <v>188</v>
      </c>
      <c r="Z55" s="292">
        <f>+'7.  Persistence Report'!X255</f>
        <v>188</v>
      </c>
      <c r="AA55" s="292">
        <f>+'7.  Persistence Report'!Y255</f>
        <v>188</v>
      </c>
      <c r="AB55" s="292">
        <f>+'7.  Persistence Report'!Z255</f>
        <v>188</v>
      </c>
      <c r="AC55" s="292">
        <f>+'7.  Persistence Report'!AA255</f>
        <v>188</v>
      </c>
      <c r="AD55" s="292">
        <f>+'7.  Persistence Report'!AB255</f>
        <v>188</v>
      </c>
      <c r="AE55" s="407">
        <f>AE54</f>
        <v>0</v>
      </c>
      <c r="AF55" s="407">
        <f t="shared" ref="AF55" si="53">AF54</f>
        <v>0</v>
      </c>
      <c r="AG55" s="407">
        <f t="shared" ref="AG55" si="54">AG54</f>
        <v>1</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292">
        <f>+'7.  Persistence Report'!AU226-'5.  2015-2027 LRAM'!D84</f>
        <v>15756998.417443069</v>
      </c>
      <c r="E57" s="292">
        <f>+'7.  Persistence Report'!AV226-'5.  2015-2027 LRAM'!E84</f>
        <v>15756998.417443069</v>
      </c>
      <c r="F57" s="292">
        <f>+'7.  Persistence Report'!AW226-'5.  2015-2027 LRAM'!F84</f>
        <v>15629718.417443069</v>
      </c>
      <c r="G57" s="292">
        <f>+'7.  Persistence Report'!AX226-'5.  2015-2027 LRAM'!G84</f>
        <v>15629300.417443069</v>
      </c>
      <c r="H57" s="292">
        <f>+'7.  Persistence Report'!AY226-'5.  2015-2027 LRAM'!H84</f>
        <v>15629300.417443069</v>
      </c>
      <c r="I57" s="292">
        <f>+'7.  Persistence Report'!AZ226-'5.  2015-2027 LRAM'!I84</f>
        <v>15609159.417443069</v>
      </c>
      <c r="J57" s="292">
        <f>+'7.  Persistence Report'!BA226-'5.  2015-2027 LRAM'!J84</f>
        <v>15071177.417443069</v>
      </c>
      <c r="K57" s="292">
        <f>+'7.  Persistence Report'!BB226-'5.  2015-2027 LRAM'!K84</f>
        <v>15071177.417443069</v>
      </c>
      <c r="L57" s="292">
        <f>+'7.  Persistence Report'!BC226-'5.  2015-2027 LRAM'!L84</f>
        <v>14792918.417443069</v>
      </c>
      <c r="M57" s="292">
        <f>+'7.  Persistence Report'!BD226-'5.  2015-2027 LRAM'!M84</f>
        <v>12969109.417443069</v>
      </c>
      <c r="N57" s="292">
        <f>+'7.  Persistence Report'!BE226-'5.  2015-2027 LRAM'!N84</f>
        <v>7956235.4174430687</v>
      </c>
      <c r="O57" s="292">
        <f>+'7.  Persistence Report'!BF226-'5.  2015-2027 LRAM'!O84</f>
        <v>7466472.4174430687</v>
      </c>
      <c r="P57" s="292">
        <f>(+'7.  Persistence Report'!BG226-'5.  2015-2027 LRAM'!P84)*0</f>
        <v>0</v>
      </c>
      <c r="Q57" s="292">
        <v>12</v>
      </c>
      <c r="R57" s="292">
        <f>+'7.  Persistence Report'!P226</f>
        <v>2370</v>
      </c>
      <c r="S57" s="292">
        <f>+'7.  Persistence Report'!Q226</f>
        <v>2370</v>
      </c>
      <c r="T57" s="292">
        <f>+'7.  Persistence Report'!R226</f>
        <v>2330</v>
      </c>
      <c r="U57" s="292">
        <f>+'7.  Persistence Report'!S226</f>
        <v>2330</v>
      </c>
      <c r="V57" s="292">
        <f>+'7.  Persistence Report'!T226</f>
        <v>2330</v>
      </c>
      <c r="W57" s="292">
        <f>+'7.  Persistence Report'!U226</f>
        <v>2324</v>
      </c>
      <c r="X57" s="292">
        <f>+'7.  Persistence Report'!V226</f>
        <v>2246</v>
      </c>
      <c r="Y57" s="292">
        <f>+'7.  Persistence Report'!W226</f>
        <v>2246</v>
      </c>
      <c r="Z57" s="292">
        <f>+'7.  Persistence Report'!X226</f>
        <v>2190</v>
      </c>
      <c r="AA57" s="292">
        <f>+'7.  Persistence Report'!Y226</f>
        <v>1936</v>
      </c>
      <c r="AB57" s="292">
        <f>+'7.  Persistence Report'!Z226</f>
        <v>1245</v>
      </c>
      <c r="AC57" s="292">
        <f>+'7.  Persistence Report'!AA226</f>
        <v>1194</v>
      </c>
      <c r="AD57" s="292">
        <f>+'7.  Persistence Report'!AB226</f>
        <v>970</v>
      </c>
      <c r="AE57" s="522"/>
      <c r="AF57" s="522">
        <v>0.81</v>
      </c>
      <c r="AG57" s="522">
        <v>0.19</v>
      </c>
      <c r="AH57" s="406"/>
      <c r="AI57" s="522"/>
      <c r="AJ57" s="406"/>
      <c r="AK57" s="406"/>
      <c r="AL57" s="411"/>
      <c r="AM57" s="411"/>
      <c r="AN57" s="411"/>
      <c r="AO57" s="411"/>
      <c r="AP57" s="411"/>
      <c r="AQ57" s="411"/>
      <c r="AR57" s="411"/>
      <c r="AS57" s="293">
        <f>SUM(AE57:AR57)</f>
        <v>1</v>
      </c>
    </row>
    <row r="58" spans="1:45" outlineLevel="1">
      <c r="B58" s="291" t="s">
        <v>266</v>
      </c>
      <c r="C58" s="288" t="s">
        <v>163</v>
      </c>
      <c r="D58" s="292">
        <f>+'7.  Persistence Report'!AU256</f>
        <v>679088</v>
      </c>
      <c r="E58" s="292">
        <f>+'7.  Persistence Report'!AV256</f>
        <v>679088</v>
      </c>
      <c r="F58" s="292">
        <f>+'7.  Persistence Report'!AW256</f>
        <v>679088</v>
      </c>
      <c r="G58" s="292">
        <f>+'7.  Persistence Report'!AX256</f>
        <v>650499</v>
      </c>
      <c r="H58" s="292">
        <f>+'7.  Persistence Report'!AY256</f>
        <v>650499</v>
      </c>
      <c r="I58" s="292">
        <f>+'7.  Persistence Report'!AZ256</f>
        <v>650499</v>
      </c>
      <c r="J58" s="292">
        <f>+'7.  Persistence Report'!BA256</f>
        <v>623767</v>
      </c>
      <c r="K58" s="292">
        <f>+'7.  Persistence Report'!BB256</f>
        <v>623767</v>
      </c>
      <c r="L58" s="292">
        <f>+'7.  Persistence Report'!BC256</f>
        <v>623767</v>
      </c>
      <c r="M58" s="292">
        <f>+'7.  Persistence Report'!BD256</f>
        <v>510518</v>
      </c>
      <c r="N58" s="292">
        <f>+'7.  Persistence Report'!BE256</f>
        <v>399681</v>
      </c>
      <c r="O58" s="292">
        <f>+'7.  Persistence Report'!BF256</f>
        <v>399681</v>
      </c>
      <c r="P58" s="292">
        <f>+'7.  Persistence Report'!BG256</f>
        <v>204589</v>
      </c>
      <c r="Q58" s="292">
        <f>Q57</f>
        <v>12</v>
      </c>
      <c r="R58" s="292">
        <f>+'7.  Persistence Report'!P256</f>
        <v>139</v>
      </c>
      <c r="S58" s="292">
        <f>+'7.  Persistence Report'!Q256</f>
        <v>139</v>
      </c>
      <c r="T58" s="292">
        <f>+'7.  Persistence Report'!R256</f>
        <v>139</v>
      </c>
      <c r="U58" s="292">
        <f>+'7.  Persistence Report'!S256</f>
        <v>130</v>
      </c>
      <c r="V58" s="292">
        <f>+'7.  Persistence Report'!T256</f>
        <v>130</v>
      </c>
      <c r="W58" s="292">
        <f>+'7.  Persistence Report'!U256</f>
        <v>130</v>
      </c>
      <c r="X58" s="292">
        <f>+'7.  Persistence Report'!V256</f>
        <v>127</v>
      </c>
      <c r="Y58" s="292">
        <f>+'7.  Persistence Report'!W256</f>
        <v>127</v>
      </c>
      <c r="Z58" s="292">
        <f>+'7.  Persistence Report'!X256</f>
        <v>127</v>
      </c>
      <c r="AA58" s="292">
        <f>+'7.  Persistence Report'!Y256</f>
        <v>113</v>
      </c>
      <c r="AB58" s="292">
        <f>+'7.  Persistence Report'!Z256</f>
        <v>100</v>
      </c>
      <c r="AC58" s="292">
        <f>+'7.  Persistence Report'!AA256</f>
        <v>100</v>
      </c>
      <c r="AD58" s="292">
        <f>+'7.  Persistence Report'!AB256</f>
        <v>67</v>
      </c>
      <c r="AE58" s="407">
        <f>AE57</f>
        <v>0</v>
      </c>
      <c r="AF58" s="407">
        <f>AF57</f>
        <v>0.81</v>
      </c>
      <c r="AG58" s="407">
        <f t="shared" ref="AG58" si="66">AG57</f>
        <v>0.19</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292">
        <f>+'7.  Persistence Report'!AU227</f>
        <v>4901161</v>
      </c>
      <c r="E60" s="292">
        <v>4211758</v>
      </c>
      <c r="F60" s="292">
        <v>3148129</v>
      </c>
      <c r="G60" s="292">
        <v>3146287</v>
      </c>
      <c r="H60" s="292">
        <v>3146287</v>
      </c>
      <c r="I60" s="292">
        <v>3146287</v>
      </c>
      <c r="J60" s="292">
        <v>3146287</v>
      </c>
      <c r="K60" s="292">
        <v>3146287</v>
      </c>
      <c r="L60" s="292">
        <v>3146287</v>
      </c>
      <c r="M60" s="292">
        <v>3146287</v>
      </c>
      <c r="N60" s="292">
        <v>3000236</v>
      </c>
      <c r="O60" s="292">
        <v>829290</v>
      </c>
      <c r="P60" s="292">
        <v>0</v>
      </c>
      <c r="Q60" s="292">
        <v>12</v>
      </c>
      <c r="R60" s="292">
        <f>+'7.  Persistence Report'!P227</f>
        <v>1178</v>
      </c>
      <c r="S60" s="292">
        <f>+'7.  Persistence Report'!Q227</f>
        <v>1019</v>
      </c>
      <c r="T60" s="292">
        <f>+'7.  Persistence Report'!R227</f>
        <v>734</v>
      </c>
      <c r="U60" s="292">
        <f>+'7.  Persistence Report'!S227</f>
        <v>733</v>
      </c>
      <c r="V60" s="292">
        <f>+'7.  Persistence Report'!T227</f>
        <v>733</v>
      </c>
      <c r="W60" s="292">
        <f>+'7.  Persistence Report'!U227</f>
        <v>733</v>
      </c>
      <c r="X60" s="292">
        <f>+'7.  Persistence Report'!V227</f>
        <v>733</v>
      </c>
      <c r="Y60" s="292">
        <f>+'7.  Persistence Report'!W227</f>
        <v>733</v>
      </c>
      <c r="Z60" s="292">
        <f>+'7.  Persistence Report'!X227</f>
        <v>733</v>
      </c>
      <c r="AA60" s="292">
        <f>+'7.  Persistence Report'!Y227</f>
        <v>733</v>
      </c>
      <c r="AB60" s="292">
        <f>+'7.  Persistence Report'!Z227</f>
        <v>720</v>
      </c>
      <c r="AC60" s="292">
        <f>+'7.  Persistence Report'!AA227</f>
        <v>223</v>
      </c>
      <c r="AD60" s="292">
        <f>+'7.  Persistence Report'!AB227</f>
        <v>0</v>
      </c>
      <c r="AE60" s="411"/>
      <c r="AF60" s="522"/>
      <c r="AG60" s="862">
        <v>1</v>
      </c>
      <c r="AH60" s="406"/>
      <c r="AI60" s="406"/>
      <c r="AJ60" s="406"/>
      <c r="AK60" s="406"/>
      <c r="AL60" s="411"/>
      <c r="AM60" s="411"/>
      <c r="AN60" s="411"/>
      <c r="AO60" s="411"/>
      <c r="AP60" s="411"/>
      <c r="AQ60" s="411"/>
      <c r="AR60" s="411"/>
      <c r="AS60" s="293">
        <f>SUM(AE60:AR60)</f>
        <v>1</v>
      </c>
    </row>
    <row r="61" spans="1:45" outlineLevel="1">
      <c r="B61" s="291" t="s">
        <v>266</v>
      </c>
      <c r="C61" s="288" t="s">
        <v>163</v>
      </c>
      <c r="D61" s="292">
        <v>0</v>
      </c>
      <c r="E61" s="292">
        <v>-556584</v>
      </c>
      <c r="F61" s="292">
        <v>185349</v>
      </c>
      <c r="G61" s="292">
        <v>317423</v>
      </c>
      <c r="H61" s="292">
        <v>317423</v>
      </c>
      <c r="I61" s="292">
        <v>317423</v>
      </c>
      <c r="J61" s="292">
        <v>317423</v>
      </c>
      <c r="K61" s="292">
        <v>317423</v>
      </c>
      <c r="L61" s="292">
        <v>317423</v>
      </c>
      <c r="M61" s="292">
        <v>317423</v>
      </c>
      <c r="N61" s="292">
        <v>317423</v>
      </c>
      <c r="O61" s="292">
        <v>313600.85972889821</v>
      </c>
      <c r="P61" s="292">
        <v>0</v>
      </c>
      <c r="Q61" s="292">
        <f>Q60</f>
        <v>12</v>
      </c>
      <c r="R61" s="292">
        <v>0</v>
      </c>
      <c r="S61" s="292">
        <v>-144</v>
      </c>
      <c r="T61" s="292">
        <v>53</v>
      </c>
      <c r="U61" s="292">
        <v>82</v>
      </c>
      <c r="V61" s="292">
        <v>82</v>
      </c>
      <c r="W61" s="292">
        <v>82</v>
      </c>
      <c r="X61" s="292">
        <v>82</v>
      </c>
      <c r="Y61" s="292">
        <v>82</v>
      </c>
      <c r="Z61" s="292">
        <v>82</v>
      </c>
      <c r="AA61" s="292">
        <v>82</v>
      </c>
      <c r="AB61" s="292">
        <v>82</v>
      </c>
      <c r="AC61" s="292">
        <v>81.145833333333343</v>
      </c>
      <c r="AD61" s="292">
        <v>0</v>
      </c>
      <c r="AE61" s="407">
        <f>AE60</f>
        <v>0</v>
      </c>
      <c r="AF61" s="407">
        <f t="shared" ref="AF61" si="78">AF60</f>
        <v>0</v>
      </c>
      <c r="AG61" s="407">
        <f t="shared" ref="AG61" si="79">AG60</f>
        <v>1</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292">
        <f>+'7.  Persistence Report'!AU228</f>
        <v>58323</v>
      </c>
      <c r="E63" s="292">
        <f>+'7.  Persistence Report'!AV228</f>
        <v>58323</v>
      </c>
      <c r="F63" s="292">
        <f>+'7.  Persistence Report'!AW228</f>
        <v>58323</v>
      </c>
      <c r="G63" s="292">
        <f>+'7.  Persistence Report'!AX228</f>
        <v>58323</v>
      </c>
      <c r="H63" s="292">
        <f>+'7.  Persistence Report'!AY228</f>
        <v>58323</v>
      </c>
      <c r="I63" s="292">
        <f>+'7.  Persistence Report'!AZ228</f>
        <v>58323</v>
      </c>
      <c r="J63" s="292">
        <f>+'7.  Persistence Report'!BA228</f>
        <v>58323</v>
      </c>
      <c r="K63" s="292">
        <f>+'7.  Persistence Report'!BB228</f>
        <v>58323</v>
      </c>
      <c r="L63" s="292">
        <f>+'7.  Persistence Report'!BC228</f>
        <v>58323</v>
      </c>
      <c r="M63" s="292">
        <f>+'7.  Persistence Report'!BD228</f>
        <v>58323</v>
      </c>
      <c r="N63" s="292">
        <f>+'7.  Persistence Report'!BE228</f>
        <v>58323</v>
      </c>
      <c r="O63" s="292">
        <f>+'7.  Persistence Report'!BF228</f>
        <v>58323</v>
      </c>
      <c r="P63" s="292">
        <f>+'7.  Persistence Report'!BG228</f>
        <v>58323</v>
      </c>
      <c r="Q63" s="292">
        <v>12</v>
      </c>
      <c r="R63" s="292">
        <f>+'7.  Persistence Report'!P228</f>
        <v>39</v>
      </c>
      <c r="S63" s="292">
        <f>+'7.  Persistence Report'!Q228</f>
        <v>39</v>
      </c>
      <c r="T63" s="292">
        <f>+'7.  Persistence Report'!R228</f>
        <v>39</v>
      </c>
      <c r="U63" s="292">
        <f>+'7.  Persistence Report'!S228</f>
        <v>39</v>
      </c>
      <c r="V63" s="292">
        <f>+'7.  Persistence Report'!T228</f>
        <v>39</v>
      </c>
      <c r="W63" s="292">
        <f>+'7.  Persistence Report'!U228</f>
        <v>39</v>
      </c>
      <c r="X63" s="292">
        <f>+'7.  Persistence Report'!V228</f>
        <v>39</v>
      </c>
      <c r="Y63" s="292">
        <f>+'7.  Persistence Report'!W228</f>
        <v>39</v>
      </c>
      <c r="Z63" s="292">
        <f>+'7.  Persistence Report'!X228</f>
        <v>39</v>
      </c>
      <c r="AA63" s="292">
        <f>+'7.  Persistence Report'!Y228</f>
        <v>39</v>
      </c>
      <c r="AB63" s="292">
        <f>+'7.  Persistence Report'!Z228</f>
        <v>39</v>
      </c>
      <c r="AC63" s="292">
        <f>+'7.  Persistence Report'!AA228</f>
        <v>39</v>
      </c>
      <c r="AD63" s="292">
        <f>+'7.  Persistence Report'!AB228</f>
        <v>39</v>
      </c>
      <c r="AE63" s="411"/>
      <c r="AF63" s="406"/>
      <c r="AG63" s="862">
        <v>1</v>
      </c>
      <c r="AH63" s="406"/>
      <c r="AI63" s="406"/>
      <c r="AJ63" s="406"/>
      <c r="AK63" s="406"/>
      <c r="AL63" s="411"/>
      <c r="AM63" s="411"/>
      <c r="AN63" s="411"/>
      <c r="AO63" s="411"/>
      <c r="AP63" s="411"/>
      <c r="AQ63" s="411"/>
      <c r="AR63" s="411"/>
      <c r="AS63" s="293">
        <f>SUM(AE63:AR63)</f>
        <v>1</v>
      </c>
    </row>
    <row r="64" spans="1:45" outlineLevel="1">
      <c r="B64" s="291" t="s">
        <v>266</v>
      </c>
      <c r="C64" s="288" t="s">
        <v>163</v>
      </c>
      <c r="D64" s="292">
        <f>+'7.  Persistence Report'!AU258</f>
        <v>878463</v>
      </c>
      <c r="E64" s="292">
        <f>+'7.  Persistence Report'!AV258</f>
        <v>878463</v>
      </c>
      <c r="F64" s="292">
        <f>+'7.  Persistence Report'!AW258</f>
        <v>878463</v>
      </c>
      <c r="G64" s="292">
        <f>+'7.  Persistence Report'!AX258</f>
        <v>878463</v>
      </c>
      <c r="H64" s="292">
        <f>+'7.  Persistence Report'!AY258</f>
        <v>878463</v>
      </c>
      <c r="I64" s="292">
        <f>+'7.  Persistence Report'!AZ258</f>
        <v>878463</v>
      </c>
      <c r="J64" s="292">
        <f>+'7.  Persistence Report'!BA258</f>
        <v>878463</v>
      </c>
      <c r="K64" s="292">
        <f>+'7.  Persistence Report'!BB258</f>
        <v>878463</v>
      </c>
      <c r="L64" s="292">
        <f>+'7.  Persistence Report'!BC258</f>
        <v>878463</v>
      </c>
      <c r="M64" s="292">
        <f>+'7.  Persistence Report'!BD258</f>
        <v>878463</v>
      </c>
      <c r="N64" s="292">
        <f>+'7.  Persistence Report'!BE258</f>
        <v>878463</v>
      </c>
      <c r="O64" s="292">
        <f>+'7.  Persistence Report'!BF258</f>
        <v>878463</v>
      </c>
      <c r="P64" s="292">
        <f>+'7.  Persistence Report'!BG258</f>
        <v>878463</v>
      </c>
      <c r="Q64" s="292">
        <f>Q63</f>
        <v>12</v>
      </c>
      <c r="R64" s="292">
        <f>+'7.  Persistence Report'!P258</f>
        <v>364</v>
      </c>
      <c r="S64" s="292">
        <f>+'7.  Persistence Report'!Q258</f>
        <v>364</v>
      </c>
      <c r="T64" s="292">
        <f>+'7.  Persistence Report'!R258</f>
        <v>364</v>
      </c>
      <c r="U64" s="292">
        <f>+'7.  Persistence Report'!S258</f>
        <v>364</v>
      </c>
      <c r="V64" s="292">
        <f>+'7.  Persistence Report'!T258</f>
        <v>364</v>
      </c>
      <c r="W64" s="292">
        <f>+'7.  Persistence Report'!U258</f>
        <v>364</v>
      </c>
      <c r="X64" s="292">
        <f>+'7.  Persistence Report'!V258</f>
        <v>364</v>
      </c>
      <c r="Y64" s="292">
        <f>+'7.  Persistence Report'!W258</f>
        <v>364</v>
      </c>
      <c r="Z64" s="292">
        <f>+'7.  Persistence Report'!X258</f>
        <v>364</v>
      </c>
      <c r="AA64" s="292">
        <f>+'7.  Persistence Report'!Y258</f>
        <v>364</v>
      </c>
      <c r="AB64" s="292">
        <f>+'7.  Persistence Report'!Z258</f>
        <v>364</v>
      </c>
      <c r="AC64" s="292">
        <f>+'7.  Persistence Report'!AA258</f>
        <v>364</v>
      </c>
      <c r="AD64" s="292">
        <f>+'7.  Persistence Report'!AB258</f>
        <v>364</v>
      </c>
      <c r="AE64" s="407">
        <f>AE63</f>
        <v>0</v>
      </c>
      <c r="AF64" s="407">
        <f t="shared" ref="AF64" si="91">AF63</f>
        <v>0</v>
      </c>
      <c r="AG64" s="407">
        <f t="shared" ref="AG64" si="92">AG63</f>
        <v>1</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292">
        <f>+'7.  Persistence Report'!AU229</f>
        <v>596676</v>
      </c>
      <c r="E66" s="292">
        <f>+'7.  Persistence Report'!AV229</f>
        <v>596676</v>
      </c>
      <c r="F66" s="292">
        <f>+'7.  Persistence Report'!AW229</f>
        <v>596676</v>
      </c>
      <c r="G66" s="292">
        <f>+'7.  Persistence Report'!AX229</f>
        <v>0</v>
      </c>
      <c r="H66" s="292">
        <f>+'7.  Persistence Report'!AY229</f>
        <v>0</v>
      </c>
      <c r="I66" s="292">
        <f>+'7.  Persistence Report'!AZ229</f>
        <v>0</v>
      </c>
      <c r="J66" s="292">
        <f>+'7.  Persistence Report'!BA229</f>
        <v>0</v>
      </c>
      <c r="K66" s="292">
        <f>+'7.  Persistence Report'!BB229</f>
        <v>0</v>
      </c>
      <c r="L66" s="292">
        <f>+'7.  Persistence Report'!BC229</f>
        <v>0</v>
      </c>
      <c r="M66" s="292">
        <f>+'7.  Persistence Report'!BD229</f>
        <v>0</v>
      </c>
      <c r="N66" s="292">
        <f>+'7.  Persistence Report'!BE229</f>
        <v>0</v>
      </c>
      <c r="O66" s="292">
        <f>+'7.  Persistence Report'!BF229</f>
        <v>0</v>
      </c>
      <c r="P66" s="292">
        <f>+'7.  Persistence Report'!BG229</f>
        <v>0</v>
      </c>
      <c r="Q66" s="292">
        <v>3</v>
      </c>
      <c r="R66" s="292">
        <f>+'7.  Persistence Report'!P229</f>
        <v>250</v>
      </c>
      <c r="S66" s="292">
        <f>+'7.  Persistence Report'!Q229</f>
        <v>250</v>
      </c>
      <c r="T66" s="292">
        <f>+'7.  Persistence Report'!R229</f>
        <v>250</v>
      </c>
      <c r="U66" s="292">
        <f>+'7.  Persistence Report'!S229</f>
        <v>0</v>
      </c>
      <c r="V66" s="292">
        <f>+'7.  Persistence Report'!T229</f>
        <v>0</v>
      </c>
      <c r="W66" s="292">
        <f>+'7.  Persistence Report'!U229</f>
        <v>0</v>
      </c>
      <c r="X66" s="292">
        <f>+'7.  Persistence Report'!V229</f>
        <v>0</v>
      </c>
      <c r="Y66" s="292">
        <f>+'7.  Persistence Report'!W229</f>
        <v>0</v>
      </c>
      <c r="Z66" s="292">
        <f>+'7.  Persistence Report'!X229</f>
        <v>0</v>
      </c>
      <c r="AA66" s="292">
        <f>+'7.  Persistence Report'!Y229</f>
        <v>0</v>
      </c>
      <c r="AB66" s="292">
        <f>+'7.  Persistence Report'!Z229</f>
        <v>0</v>
      </c>
      <c r="AC66" s="292">
        <f>+'7.  Persistence Report'!AA229</f>
        <v>0</v>
      </c>
      <c r="AD66" s="292">
        <f>+'7.  Persistence Report'!AB229</f>
        <v>0</v>
      </c>
      <c r="AE66" s="411"/>
      <c r="AF66" s="406"/>
      <c r="AG66" s="862">
        <v>1</v>
      </c>
      <c r="AH66" s="406"/>
      <c r="AI66" s="406"/>
      <c r="AJ66" s="406"/>
      <c r="AK66" s="406"/>
      <c r="AL66" s="411"/>
      <c r="AM66" s="411"/>
      <c r="AN66" s="411"/>
      <c r="AO66" s="411"/>
      <c r="AP66" s="411"/>
      <c r="AQ66" s="411"/>
      <c r="AR66" s="411"/>
      <c r="AS66" s="293">
        <f>SUM(AE66:AR66)</f>
        <v>1</v>
      </c>
    </row>
    <row r="67" spans="1:45"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1</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292">
        <f>+'7.  Persistence Report'!AU230</f>
        <v>29092220</v>
      </c>
      <c r="E70" s="292">
        <f>+'7.  Persistence Report'!AV230</f>
        <v>29092220</v>
      </c>
      <c r="F70" s="292">
        <f>+'7.  Persistence Report'!AW230</f>
        <v>29092220</v>
      </c>
      <c r="G70" s="292">
        <f>+'7.  Persistence Report'!AX230</f>
        <v>29092220</v>
      </c>
      <c r="H70" s="292">
        <f>+'7.  Persistence Report'!AY230</f>
        <v>29092220</v>
      </c>
      <c r="I70" s="292">
        <f>+'7.  Persistence Report'!AZ230</f>
        <v>29092220</v>
      </c>
      <c r="J70" s="292">
        <f>+'7.  Persistence Report'!BA230</f>
        <v>29092220</v>
      </c>
      <c r="K70" s="292">
        <f>+'7.  Persistence Report'!BB230</f>
        <v>29092220</v>
      </c>
      <c r="L70" s="292">
        <f>+'7.  Persistence Report'!BC230</f>
        <v>29092220</v>
      </c>
      <c r="M70" s="292">
        <f>+'7.  Persistence Report'!BD230</f>
        <v>29092220</v>
      </c>
      <c r="N70" s="292">
        <f>+'7.  Persistence Report'!BE230</f>
        <v>1377500</v>
      </c>
      <c r="O70" s="292">
        <f>+'7.  Persistence Report'!BF230</f>
        <v>1377500</v>
      </c>
      <c r="P70" s="292">
        <f>+'7.  Persistence Report'!BG230</f>
        <v>1377500</v>
      </c>
      <c r="Q70" s="292">
        <v>12</v>
      </c>
      <c r="R70" s="292">
        <f>+'7.  Persistence Report'!P230</f>
        <v>3348</v>
      </c>
      <c r="S70" s="292">
        <f>+'7.  Persistence Report'!Q230</f>
        <v>3348</v>
      </c>
      <c r="T70" s="292">
        <f>+'7.  Persistence Report'!R230</f>
        <v>3348</v>
      </c>
      <c r="U70" s="292">
        <f>+'7.  Persistence Report'!S230</f>
        <v>3348</v>
      </c>
      <c r="V70" s="292">
        <f>+'7.  Persistence Report'!T230</f>
        <v>3348</v>
      </c>
      <c r="W70" s="292">
        <f>+'7.  Persistence Report'!U230</f>
        <v>3348</v>
      </c>
      <c r="X70" s="292">
        <f>+'7.  Persistence Report'!V230</f>
        <v>3348</v>
      </c>
      <c r="Y70" s="292">
        <f>+'7.  Persistence Report'!W230</f>
        <v>3348</v>
      </c>
      <c r="Z70" s="292">
        <f>+'7.  Persistence Report'!X230</f>
        <v>3348</v>
      </c>
      <c r="AA70" s="292">
        <f>+'7.  Persistence Report'!Y230</f>
        <v>3348</v>
      </c>
      <c r="AB70" s="292">
        <f>+'7.  Persistence Report'!Z230</f>
        <v>157</v>
      </c>
      <c r="AC70" s="292">
        <f>+'7.  Persistence Report'!AA230</f>
        <v>157</v>
      </c>
      <c r="AD70" s="292">
        <f>+'7.  Persistence Report'!AB230</f>
        <v>157</v>
      </c>
      <c r="AE70" s="422"/>
      <c r="AF70" s="406"/>
      <c r="AG70" s="406"/>
      <c r="AH70" s="406"/>
      <c r="AI70" s="862">
        <v>1</v>
      </c>
      <c r="AJ70" s="406"/>
      <c r="AK70" s="406"/>
      <c r="AL70" s="411"/>
      <c r="AM70" s="411"/>
      <c r="AN70" s="411"/>
      <c r="AO70" s="411"/>
      <c r="AP70" s="411"/>
      <c r="AQ70" s="411"/>
      <c r="AR70" s="411"/>
      <c r="AS70" s="293">
        <f>SUM(AE70:AR70)</f>
        <v>1</v>
      </c>
    </row>
    <row r="71" spans="1:45"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1</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862"/>
      <c r="AI73" s="406"/>
      <c r="AJ73" s="406"/>
      <c r="AK73" s="406"/>
      <c r="AL73" s="411"/>
      <c r="AM73" s="411"/>
      <c r="AN73" s="411"/>
      <c r="AO73" s="411"/>
      <c r="AP73" s="411"/>
      <c r="AQ73" s="411"/>
      <c r="AR73" s="411"/>
      <c r="AS73" s="293">
        <f>SUM(AE73:AR73)</f>
        <v>0</v>
      </c>
    </row>
    <row r="74" spans="1:45"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292">
        <f>+'7.  Persistence Report'!AU231</f>
        <v>1382502</v>
      </c>
      <c r="E76" s="292">
        <f>+'7.  Persistence Report'!AV231</f>
        <v>1382502</v>
      </c>
      <c r="F76" s="292">
        <f>+'7.  Persistence Report'!AW231</f>
        <v>1382502</v>
      </c>
      <c r="G76" s="292">
        <f>+'7.  Persistence Report'!AX231</f>
        <v>1382502</v>
      </c>
      <c r="H76" s="292">
        <f>+'7.  Persistence Report'!AY231</f>
        <v>1358635</v>
      </c>
      <c r="I76" s="292">
        <f>+'7.  Persistence Report'!AZ231</f>
        <v>1320160</v>
      </c>
      <c r="J76" s="292">
        <f>+'7.  Persistence Report'!BA231</f>
        <v>1320160</v>
      </c>
      <c r="K76" s="292">
        <f>+'7.  Persistence Report'!BB231</f>
        <v>1312773</v>
      </c>
      <c r="L76" s="292">
        <f>+'7.  Persistence Report'!BC231</f>
        <v>1299574</v>
      </c>
      <c r="M76" s="292">
        <f>+'7.  Persistence Report'!BD231</f>
        <v>528341</v>
      </c>
      <c r="N76" s="292">
        <f>+'7.  Persistence Report'!BE231</f>
        <v>442298</v>
      </c>
      <c r="O76" s="292">
        <f>+'7.  Persistence Report'!BF231</f>
        <v>80814</v>
      </c>
      <c r="P76" s="292">
        <f>+'7.  Persistence Report'!BG231</f>
        <v>2948</v>
      </c>
      <c r="Q76" s="292">
        <v>12</v>
      </c>
      <c r="R76" s="292">
        <f>+'7.  Persistence Report'!P231</f>
        <v>116</v>
      </c>
      <c r="S76" s="292">
        <f>+'7.  Persistence Report'!Q231</f>
        <v>116</v>
      </c>
      <c r="T76" s="292">
        <f>+'7.  Persistence Report'!R231</f>
        <v>116</v>
      </c>
      <c r="U76" s="292">
        <f>+'7.  Persistence Report'!S231</f>
        <v>116</v>
      </c>
      <c r="V76" s="292">
        <f>+'7.  Persistence Report'!T231</f>
        <v>116</v>
      </c>
      <c r="W76" s="292">
        <f>+'7.  Persistence Report'!U231</f>
        <v>103</v>
      </c>
      <c r="X76" s="292">
        <f>+'7.  Persistence Report'!V231</f>
        <v>103</v>
      </c>
      <c r="Y76" s="292">
        <f>+'7.  Persistence Report'!W231</f>
        <v>103</v>
      </c>
      <c r="Z76" s="292">
        <f>+'7.  Persistence Report'!X231</f>
        <v>100</v>
      </c>
      <c r="AA76" s="292">
        <f>+'7.  Persistence Report'!Y231</f>
        <v>92</v>
      </c>
      <c r="AB76" s="292">
        <f>+'7.  Persistence Report'!Z231</f>
        <v>65</v>
      </c>
      <c r="AC76" s="292">
        <f>+'7.  Persistence Report'!AA231</f>
        <v>12</v>
      </c>
      <c r="AD76" s="292">
        <f>+'7.  Persistence Report'!AB231</f>
        <v>0</v>
      </c>
      <c r="AE76" s="406"/>
      <c r="AF76" s="406"/>
      <c r="AG76" s="406"/>
      <c r="AH76" s="862">
        <v>1</v>
      </c>
      <c r="AI76" s="406"/>
      <c r="AJ76" s="406"/>
      <c r="AK76" s="406"/>
      <c r="AL76" s="411"/>
      <c r="AM76" s="411"/>
      <c r="AN76" s="411"/>
      <c r="AO76" s="411"/>
      <c r="AP76" s="411"/>
      <c r="AQ76" s="411"/>
      <c r="AR76" s="411"/>
      <c r="AS76" s="293">
        <f>SUM(AE76:AR76)</f>
        <v>1</v>
      </c>
    </row>
    <row r="77" spans="1:45"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1</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292">
        <f>+'7.  Persistence Report'!AU233</f>
        <v>237547</v>
      </c>
      <c r="E80" s="292">
        <f>+'7.  Persistence Report'!AV233</f>
        <v>185413</v>
      </c>
      <c r="F80" s="292">
        <f>+'7.  Persistence Report'!AW233</f>
        <v>176726</v>
      </c>
      <c r="G80" s="292">
        <f>+'7.  Persistence Report'!AX233</f>
        <v>169475</v>
      </c>
      <c r="H80" s="292">
        <f>+'7.  Persistence Report'!AY233</f>
        <v>169475</v>
      </c>
      <c r="I80" s="292">
        <f>+'7.  Persistence Report'!AZ233</f>
        <v>169475</v>
      </c>
      <c r="J80" s="292">
        <f>+'7.  Persistence Report'!BA233</f>
        <v>166931</v>
      </c>
      <c r="K80" s="292">
        <f>+'7.  Persistence Report'!BB233</f>
        <v>166831</v>
      </c>
      <c r="L80" s="292">
        <f>+'7.  Persistence Report'!BC233</f>
        <v>86294</v>
      </c>
      <c r="M80" s="292">
        <f>+'7.  Persistence Report'!BD233</f>
        <v>85862</v>
      </c>
      <c r="N80" s="292">
        <f>+'7.  Persistence Report'!BE233</f>
        <v>81001</v>
      </c>
      <c r="O80" s="292">
        <f>+'7.  Persistence Report'!BF233</f>
        <v>80388</v>
      </c>
      <c r="P80" s="292">
        <f>+'7.  Persistence Report'!BG233</f>
        <v>79825</v>
      </c>
      <c r="Q80" s="292">
        <v>12</v>
      </c>
      <c r="R80" s="292">
        <f>+'7.  Persistence Report'!P233</f>
        <v>20</v>
      </c>
      <c r="S80" s="292">
        <f>+'7.  Persistence Report'!Q233</f>
        <v>17</v>
      </c>
      <c r="T80" s="292">
        <f>+'7.  Persistence Report'!R233</f>
        <v>17</v>
      </c>
      <c r="U80" s="292">
        <f>+'7.  Persistence Report'!S233</f>
        <v>16</v>
      </c>
      <c r="V80" s="292">
        <f>+'7.  Persistence Report'!T233</f>
        <v>16</v>
      </c>
      <c r="W80" s="292">
        <f>+'7.  Persistence Report'!U233</f>
        <v>16</v>
      </c>
      <c r="X80" s="292">
        <f>+'7.  Persistence Report'!V233</f>
        <v>16</v>
      </c>
      <c r="Y80" s="292">
        <f>+'7.  Persistence Report'!W233</f>
        <v>16</v>
      </c>
      <c r="Z80" s="292">
        <f>+'7.  Persistence Report'!X233</f>
        <v>12</v>
      </c>
      <c r="AA80" s="292">
        <f>+'7.  Persistence Report'!Y233</f>
        <v>12</v>
      </c>
      <c r="AB80" s="292">
        <f>+'7.  Persistence Report'!Z233</f>
        <v>11</v>
      </c>
      <c r="AC80" s="292">
        <f>+'7.  Persistence Report'!AA233</f>
        <v>11</v>
      </c>
      <c r="AD80" s="292">
        <f>+'7.  Persistence Report'!AB233</f>
        <v>11</v>
      </c>
      <c r="AE80" s="862">
        <v>1</v>
      </c>
      <c r="AF80" s="406"/>
      <c r="AG80" s="406"/>
      <c r="AH80" s="406"/>
      <c r="AI80" s="406"/>
      <c r="AJ80" s="406"/>
      <c r="AK80" s="406"/>
      <c r="AL80" s="406"/>
      <c r="AM80" s="406"/>
      <c r="AN80" s="406"/>
      <c r="AO80" s="406"/>
      <c r="AP80" s="406"/>
      <c r="AQ80" s="406"/>
      <c r="AR80" s="406"/>
      <c r="AS80" s="293">
        <f>SUM(AE80:AR80)</f>
        <v>1</v>
      </c>
    </row>
    <row r="81" spans="1:46" outlineLevel="1">
      <c r="B81" s="291" t="s">
        <v>266</v>
      </c>
      <c r="C81" s="288" t="s">
        <v>163</v>
      </c>
      <c r="D81" s="292">
        <f>+'7.  Persistence Report'!AU263</f>
        <v>21591</v>
      </c>
      <c r="E81" s="292">
        <f>+'7.  Persistence Report'!AV263</f>
        <v>17590</v>
      </c>
      <c r="F81" s="292">
        <f>+'7.  Persistence Report'!AW263</f>
        <v>16949</v>
      </c>
      <c r="G81" s="292">
        <f>+'7.  Persistence Report'!AX263</f>
        <v>16308</v>
      </c>
      <c r="H81" s="292">
        <f>+'7.  Persistence Report'!AY263</f>
        <v>16308</v>
      </c>
      <c r="I81" s="292">
        <f>+'7.  Persistence Report'!AZ263</f>
        <v>16308</v>
      </c>
      <c r="J81" s="292">
        <f>+'7.  Persistence Report'!BA263</f>
        <v>15788</v>
      </c>
      <c r="K81" s="292">
        <f>+'7.  Persistence Report'!BB263</f>
        <v>15788</v>
      </c>
      <c r="L81" s="292">
        <f>+'7.  Persistence Report'!BC263</f>
        <v>9881</v>
      </c>
      <c r="M81" s="292">
        <f>+'7.  Persistence Report'!BD263</f>
        <v>9881</v>
      </c>
      <c r="N81" s="292">
        <f>+'7.  Persistence Report'!BE263</f>
        <v>9408</v>
      </c>
      <c r="O81" s="292">
        <f>+'7.  Persistence Report'!BF263</f>
        <v>9408</v>
      </c>
      <c r="P81" s="292">
        <f>+'7.  Persistence Report'!BG263</f>
        <v>9408</v>
      </c>
      <c r="Q81" s="292">
        <f>Q80</f>
        <v>12</v>
      </c>
      <c r="R81" s="292">
        <f>+'7.  Persistence Report'!P263</f>
        <v>2</v>
      </c>
      <c r="S81" s="292">
        <f>+'7.  Persistence Report'!Q263</f>
        <v>2</v>
      </c>
      <c r="T81" s="292">
        <f>+'7.  Persistence Report'!R263</f>
        <v>2</v>
      </c>
      <c r="U81" s="292">
        <f>+'7.  Persistence Report'!S263</f>
        <v>2</v>
      </c>
      <c r="V81" s="292">
        <f>+'7.  Persistence Report'!T263</f>
        <v>2</v>
      </c>
      <c r="W81" s="292">
        <f>+'7.  Persistence Report'!U263</f>
        <v>2</v>
      </c>
      <c r="X81" s="292">
        <f>+'7.  Persistence Report'!V263</f>
        <v>2</v>
      </c>
      <c r="Y81" s="292">
        <f>+'7.  Persistence Report'!W263</f>
        <v>2</v>
      </c>
      <c r="Z81" s="292">
        <f>+'7.  Persistence Report'!X263</f>
        <v>1</v>
      </c>
      <c r="AA81" s="292">
        <f>+'7.  Persistence Report'!Y263</f>
        <v>1</v>
      </c>
      <c r="AB81" s="292">
        <f>+'7.  Persistence Report'!Z263</f>
        <v>1</v>
      </c>
      <c r="AC81" s="292">
        <f>+'7.  Persistence Report'!AA263</f>
        <v>1</v>
      </c>
      <c r="AD81" s="292">
        <f>+'7.  Persistence Report'!AB263</f>
        <v>1</v>
      </c>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t="30" outlineLevel="1">
      <c r="A84" s="511">
        <v>15</v>
      </c>
      <c r="B84" s="312" t="s">
        <v>1019</v>
      </c>
      <c r="C84" s="288" t="s">
        <v>25</v>
      </c>
      <c r="D84" s="292">
        <v>10067644.582556931</v>
      </c>
      <c r="E84" s="292">
        <v>10067644.582556931</v>
      </c>
      <c r="F84" s="292">
        <v>10067644.582556931</v>
      </c>
      <c r="G84" s="292">
        <v>10067644.582556931</v>
      </c>
      <c r="H84" s="292">
        <v>10067644.582556931</v>
      </c>
      <c r="I84" s="292">
        <v>10067644.582556931</v>
      </c>
      <c r="J84" s="292">
        <v>10067644.582556931</v>
      </c>
      <c r="K84" s="292">
        <v>10067644.582556931</v>
      </c>
      <c r="L84" s="292">
        <v>10067644.582556931</v>
      </c>
      <c r="M84" s="292">
        <v>10067644.582556931</v>
      </c>
      <c r="N84" s="292">
        <v>10067644.582556931</v>
      </c>
      <c r="O84" s="292">
        <v>10067644.582556931</v>
      </c>
      <c r="P84" s="292">
        <v>10067644.582556931</v>
      </c>
      <c r="Q84" s="292">
        <v>12</v>
      </c>
      <c r="R84" s="292">
        <f>-'8.  Streetlighting'!F40/12</f>
        <v>1411.3502505382169</v>
      </c>
      <c r="S84" s="292">
        <f t="array" ref="S84:AD84">-TRANSPOSE('8.  Streetlighting'!F41:F52)/12</f>
        <v>1411.3502505382169</v>
      </c>
      <c r="T84" s="292">
        <v>1411.3502505382169</v>
      </c>
      <c r="U84" s="292">
        <v>1411.3502505382169</v>
      </c>
      <c r="V84" s="292">
        <v>1411.3502505382169</v>
      </c>
      <c r="W84" s="292">
        <v>1411.3502505382169</v>
      </c>
      <c r="X84" s="292">
        <v>1411.3502505382169</v>
      </c>
      <c r="Y84" s="292">
        <v>1411.3502505382169</v>
      </c>
      <c r="Z84" s="292">
        <v>1411.3502505382169</v>
      </c>
      <c r="AA84" s="292">
        <v>1411.3502505382169</v>
      </c>
      <c r="AB84" s="292">
        <v>1411.3502505382169</v>
      </c>
      <c r="AC84" s="292">
        <v>1411.3502505382169</v>
      </c>
      <c r="AD84" s="292">
        <v>1411.3502505382169</v>
      </c>
      <c r="AE84" s="406"/>
      <c r="AF84" s="406"/>
      <c r="AG84" s="406"/>
      <c r="AH84" s="406"/>
      <c r="AI84" s="406"/>
      <c r="AJ84" s="862">
        <v>1</v>
      </c>
      <c r="AK84" s="406"/>
      <c r="AL84" s="406"/>
      <c r="AM84" s="406"/>
      <c r="AN84" s="406"/>
      <c r="AO84" s="406"/>
      <c r="AP84" s="406"/>
      <c r="AQ84" s="406"/>
      <c r="AR84" s="406"/>
      <c r="AS84" s="293">
        <f>SUM(AE84:AR84)</f>
        <v>1</v>
      </c>
    </row>
    <row r="85" spans="1:46" outlineLevel="1">
      <c r="B85" s="291" t="s">
        <v>266</v>
      </c>
      <c r="C85" s="288" t="s">
        <v>163</v>
      </c>
      <c r="D85" s="292"/>
      <c r="E85" s="292"/>
      <c r="F85" s="292"/>
      <c r="G85" s="292"/>
      <c r="H85" s="292"/>
      <c r="I85" s="292"/>
      <c r="J85" s="292"/>
      <c r="K85" s="292"/>
      <c r="L85" s="292"/>
      <c r="M85" s="292"/>
      <c r="N85" s="292"/>
      <c r="O85" s="292"/>
      <c r="P85" s="292"/>
      <c r="Q85" s="292">
        <f>Q84</f>
        <v>12</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1</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488</v>
      </c>
      <c r="C87" s="288" t="s">
        <v>25</v>
      </c>
      <c r="D87" s="292">
        <f>+'7.  Persistence Report'!AU239</f>
        <v>417923</v>
      </c>
      <c r="E87" s="292">
        <f>+'7.  Persistence Report'!AV239</f>
        <v>417923</v>
      </c>
      <c r="F87" s="292">
        <f>+'7.  Persistence Report'!AW239</f>
        <v>417923</v>
      </c>
      <c r="G87" s="292">
        <f>+'7.  Persistence Report'!AX239</f>
        <v>417923</v>
      </c>
      <c r="H87" s="292">
        <f>+'7.  Persistence Report'!AY239</f>
        <v>417923</v>
      </c>
      <c r="I87" s="292">
        <f>+'7.  Persistence Report'!AZ239</f>
        <v>417923</v>
      </c>
      <c r="J87" s="292">
        <f>+'7.  Persistence Report'!BA239</f>
        <v>417923</v>
      </c>
      <c r="K87" s="292">
        <f>+'7.  Persistence Report'!BB239</f>
        <v>417923</v>
      </c>
      <c r="L87" s="292">
        <f>+'7.  Persistence Report'!BC239</f>
        <v>417923</v>
      </c>
      <c r="M87" s="292">
        <f>+'7.  Persistence Report'!BD239</f>
        <v>417923</v>
      </c>
      <c r="N87" s="292">
        <f>+'7.  Persistence Report'!BE239</f>
        <v>417923</v>
      </c>
      <c r="O87" s="292">
        <f>+'7.  Persistence Report'!BF239</f>
        <v>417923</v>
      </c>
      <c r="P87" s="292">
        <f>+'7.  Persistence Report'!BG239</f>
        <v>417923</v>
      </c>
      <c r="Q87" s="292">
        <v>0</v>
      </c>
      <c r="R87" s="292"/>
      <c r="S87" s="292"/>
      <c r="T87" s="292"/>
      <c r="U87" s="292"/>
      <c r="V87" s="292"/>
      <c r="W87" s="292"/>
      <c r="X87" s="292"/>
      <c r="Y87" s="292"/>
      <c r="Z87" s="292"/>
      <c r="AA87" s="292"/>
      <c r="AB87" s="292"/>
      <c r="AC87" s="292"/>
      <c r="AD87" s="292"/>
      <c r="AE87" s="862">
        <v>1</v>
      </c>
      <c r="AF87" s="406"/>
      <c r="AG87" s="406"/>
      <c r="AH87" s="406"/>
      <c r="AI87" s="406"/>
      <c r="AJ87" s="406"/>
      <c r="AK87" s="406"/>
      <c r="AL87" s="406"/>
      <c r="AM87" s="406"/>
      <c r="AN87" s="406"/>
      <c r="AO87" s="406"/>
      <c r="AP87" s="406"/>
      <c r="AQ87" s="406"/>
      <c r="AR87" s="406"/>
      <c r="AS87" s="293">
        <f>SUM(AE87:AR87)</f>
        <v>1</v>
      </c>
    </row>
    <row r="88" spans="1:46" s="280" customFormat="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1</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493</v>
      </c>
      <c r="C90" s="317"/>
      <c r="D90" s="287"/>
      <c r="E90" s="287"/>
      <c r="F90" s="287"/>
      <c r="G90" s="287"/>
      <c r="H90" s="287"/>
      <c r="I90" s="287"/>
      <c r="J90" s="287"/>
      <c r="K90" s="287"/>
      <c r="L90" s="287"/>
      <c r="M90" s="287"/>
      <c r="N90" s="287"/>
      <c r="O90" s="287"/>
      <c r="P90" s="287"/>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292">
        <f>+'7.  Persistence Report'!AU240</f>
        <v>3913143</v>
      </c>
      <c r="E105" s="292">
        <f>+'7.  Persistence Report'!AV240</f>
        <v>3879729</v>
      </c>
      <c r="F105" s="292">
        <f>+'7.  Persistence Report'!AW240</f>
        <v>3879729</v>
      </c>
      <c r="G105" s="292">
        <f>+'7.  Persistence Report'!AX240</f>
        <v>3879729</v>
      </c>
      <c r="H105" s="292">
        <f>+'7.  Persistence Report'!AY240</f>
        <v>3879729</v>
      </c>
      <c r="I105" s="292">
        <f>+'7.  Persistence Report'!AZ240</f>
        <v>3879729</v>
      </c>
      <c r="J105" s="292">
        <f>+'7.  Persistence Report'!BA240</f>
        <v>3879729</v>
      </c>
      <c r="K105" s="292">
        <f>+'7.  Persistence Report'!BB240</f>
        <v>3877505</v>
      </c>
      <c r="L105" s="292">
        <f>+'7.  Persistence Report'!BC240</f>
        <v>3877505</v>
      </c>
      <c r="M105" s="292">
        <f>+'7.  Persistence Report'!BD240</f>
        <v>3877505</v>
      </c>
      <c r="N105" s="292">
        <f>+'7.  Persistence Report'!BE240</f>
        <v>3636835</v>
      </c>
      <c r="O105" s="292">
        <f>+'7.  Persistence Report'!BF240</f>
        <v>3616432</v>
      </c>
      <c r="P105" s="292">
        <f>+'7.  Persistence Report'!BG240</f>
        <v>3616432</v>
      </c>
      <c r="Q105" s="288"/>
      <c r="R105" s="292">
        <f>+'7.  Persistence Report'!P240</f>
        <v>252</v>
      </c>
      <c r="S105" s="292">
        <f>+'7.  Persistence Report'!Q240</f>
        <v>250</v>
      </c>
      <c r="T105" s="292">
        <f>+'7.  Persistence Report'!R240</f>
        <v>250</v>
      </c>
      <c r="U105" s="292">
        <f>+'7.  Persistence Report'!S240</f>
        <v>250</v>
      </c>
      <c r="V105" s="292">
        <f>+'7.  Persistence Report'!T240</f>
        <v>250</v>
      </c>
      <c r="W105" s="292">
        <f>+'7.  Persistence Report'!U240</f>
        <v>250</v>
      </c>
      <c r="X105" s="292">
        <f>+'7.  Persistence Report'!V240</f>
        <v>250</v>
      </c>
      <c r="Y105" s="292">
        <f>+'7.  Persistence Report'!W240</f>
        <v>249</v>
      </c>
      <c r="Z105" s="292">
        <f>+'7.  Persistence Report'!X240</f>
        <v>249</v>
      </c>
      <c r="AA105" s="292">
        <f>+'7.  Persistence Report'!Y240</f>
        <v>249</v>
      </c>
      <c r="AB105" s="292">
        <f>+'7.  Persistence Report'!Z240</f>
        <v>224</v>
      </c>
      <c r="AC105" s="292">
        <f>+'7.  Persistence Report'!AA240</f>
        <v>224</v>
      </c>
      <c r="AD105" s="292">
        <f>+'7.  Persistence Report'!AB240</f>
        <v>224</v>
      </c>
      <c r="AE105" s="862">
        <v>1</v>
      </c>
      <c r="AF105" s="406"/>
      <c r="AG105" s="406"/>
      <c r="AH105" s="406"/>
      <c r="AI105" s="406"/>
      <c r="AJ105" s="406"/>
      <c r="AK105" s="406"/>
      <c r="AL105" s="406"/>
      <c r="AM105" s="406"/>
      <c r="AN105" s="406"/>
      <c r="AO105" s="406"/>
      <c r="AP105" s="406"/>
      <c r="AQ105" s="406"/>
      <c r="AR105" s="406"/>
      <c r="AS105" s="293">
        <f>SUM(AE105:AR105)</f>
        <v>1</v>
      </c>
    </row>
    <row r="106" spans="1:45" outlineLevel="1">
      <c r="B106" s="291" t="s">
        <v>266</v>
      </c>
      <c r="C106" s="288" t="s">
        <v>163</v>
      </c>
      <c r="D106" s="292">
        <f>+'7.  Persistence Report'!AU245</f>
        <v>388248</v>
      </c>
      <c r="E106" s="292">
        <f>+'7.  Persistence Report'!AV245</f>
        <v>382738</v>
      </c>
      <c r="F106" s="292">
        <f>+'7.  Persistence Report'!AW245</f>
        <v>382738</v>
      </c>
      <c r="G106" s="292">
        <f>+'7.  Persistence Report'!AX245</f>
        <v>382738</v>
      </c>
      <c r="H106" s="292">
        <f>+'7.  Persistence Report'!AY245</f>
        <v>382738</v>
      </c>
      <c r="I106" s="292">
        <f>+'7.  Persistence Report'!AZ245</f>
        <v>382738</v>
      </c>
      <c r="J106" s="292">
        <f>+'7.  Persistence Report'!BA245</f>
        <v>382738</v>
      </c>
      <c r="K106" s="292">
        <f>+'7.  Persistence Report'!BB245</f>
        <v>382396</v>
      </c>
      <c r="L106" s="292">
        <f>+'7.  Persistence Report'!BC245</f>
        <v>382396</v>
      </c>
      <c r="M106" s="292">
        <f>+'7.  Persistence Report'!BD245</f>
        <v>382396</v>
      </c>
      <c r="N106" s="292">
        <f>+'7.  Persistence Report'!BE245</f>
        <v>357819</v>
      </c>
      <c r="O106" s="292">
        <f>+'7.  Persistence Report'!BF245</f>
        <v>357256</v>
      </c>
      <c r="P106" s="292">
        <f>+'7.  Persistence Report'!BG245</f>
        <v>357256</v>
      </c>
      <c r="Q106" s="288"/>
      <c r="R106" s="292">
        <f>+'7.  Persistence Report'!P245</f>
        <v>25</v>
      </c>
      <c r="S106" s="292">
        <f>+'7.  Persistence Report'!Q245</f>
        <v>25</v>
      </c>
      <c r="T106" s="292">
        <f>+'7.  Persistence Report'!R245</f>
        <v>25</v>
      </c>
      <c r="U106" s="292">
        <f>+'7.  Persistence Report'!S245</f>
        <v>25</v>
      </c>
      <c r="V106" s="292">
        <f>+'7.  Persistence Report'!T245</f>
        <v>25</v>
      </c>
      <c r="W106" s="292">
        <f>+'7.  Persistence Report'!U245</f>
        <v>25</v>
      </c>
      <c r="X106" s="292">
        <f>+'7.  Persistence Report'!V245</f>
        <v>25</v>
      </c>
      <c r="Y106" s="292">
        <f>+'7.  Persistence Report'!W245</f>
        <v>25</v>
      </c>
      <c r="Z106" s="292">
        <f>+'7.  Persistence Report'!X245</f>
        <v>25</v>
      </c>
      <c r="AA106" s="292">
        <f>+'7.  Persistence Report'!Y245</f>
        <v>25</v>
      </c>
      <c r="AB106" s="292">
        <f>+'7.  Persistence Report'!Z245</f>
        <v>22</v>
      </c>
      <c r="AC106" s="292">
        <f>+'7.  Persistence Report'!AA245</f>
        <v>22</v>
      </c>
      <c r="AD106" s="292">
        <f>+'7.  Persistence Report'!AB245</f>
        <v>22</v>
      </c>
      <c r="AE106" s="407">
        <f>AE105</f>
        <v>1</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292">
        <f>+'7.  Persistence Report'!AU241</f>
        <v>1587453</v>
      </c>
      <c r="E108" s="292">
        <f>+'7.  Persistence Report'!AV241</f>
        <v>1587453</v>
      </c>
      <c r="F108" s="292">
        <f>+'7.  Persistence Report'!AW241</f>
        <v>1587453</v>
      </c>
      <c r="G108" s="292">
        <f>+'7.  Persistence Report'!AX241</f>
        <v>1587453</v>
      </c>
      <c r="H108" s="292">
        <f>+'7.  Persistence Report'!AY241</f>
        <v>1587453</v>
      </c>
      <c r="I108" s="292">
        <f>+'7.  Persistence Report'!AZ241</f>
        <v>1587453</v>
      </c>
      <c r="J108" s="292">
        <f>+'7.  Persistence Report'!BA241</f>
        <v>1587453</v>
      </c>
      <c r="K108" s="292">
        <f>+'7.  Persistence Report'!BB241</f>
        <v>1587453</v>
      </c>
      <c r="L108" s="292">
        <f>+'7.  Persistence Report'!BC241</f>
        <v>1587453</v>
      </c>
      <c r="M108" s="292">
        <f>+'7.  Persistence Report'!BD241</f>
        <v>1587453</v>
      </c>
      <c r="N108" s="292">
        <f>+'7.  Persistence Report'!BE241</f>
        <v>1587453</v>
      </c>
      <c r="O108" s="292">
        <f>+'7.  Persistence Report'!BF241</f>
        <v>1587453</v>
      </c>
      <c r="P108" s="292">
        <f>+'7.  Persistence Report'!BG241</f>
        <v>1587453</v>
      </c>
      <c r="Q108" s="288"/>
      <c r="R108" s="292">
        <f>+'7.  Persistence Report'!P241</f>
        <v>837</v>
      </c>
      <c r="S108" s="292">
        <f>+'7.  Persistence Report'!Q241</f>
        <v>837</v>
      </c>
      <c r="T108" s="292">
        <f>+'7.  Persistence Report'!R241</f>
        <v>837</v>
      </c>
      <c r="U108" s="292">
        <f>+'7.  Persistence Report'!S241</f>
        <v>837</v>
      </c>
      <c r="V108" s="292">
        <f>+'7.  Persistence Report'!T241</f>
        <v>837</v>
      </c>
      <c r="W108" s="292">
        <f>+'7.  Persistence Report'!U241</f>
        <v>837</v>
      </c>
      <c r="X108" s="292">
        <f>+'7.  Persistence Report'!V241</f>
        <v>837</v>
      </c>
      <c r="Y108" s="292">
        <f>+'7.  Persistence Report'!W241</f>
        <v>837</v>
      </c>
      <c r="Z108" s="292">
        <f>+'7.  Persistence Report'!X241</f>
        <v>837</v>
      </c>
      <c r="AA108" s="292">
        <f>+'7.  Persistence Report'!Y241</f>
        <v>837</v>
      </c>
      <c r="AB108" s="292">
        <f>+'7.  Persistence Report'!Z241</f>
        <v>837</v>
      </c>
      <c r="AC108" s="292">
        <f>+'7.  Persistence Report'!AA241</f>
        <v>837</v>
      </c>
      <c r="AD108" s="292">
        <f>+'7.  Persistence Report'!AB241</f>
        <v>837</v>
      </c>
      <c r="AE108" s="862">
        <v>1</v>
      </c>
      <c r="AF108" s="406"/>
      <c r="AG108" s="406"/>
      <c r="AH108" s="406"/>
      <c r="AI108" s="406"/>
      <c r="AJ108" s="406"/>
      <c r="AK108" s="406"/>
      <c r="AL108" s="406"/>
      <c r="AM108" s="406"/>
      <c r="AN108" s="406"/>
      <c r="AO108" s="406"/>
      <c r="AP108" s="406"/>
      <c r="AQ108" s="406"/>
      <c r="AR108" s="406"/>
      <c r="AS108" s="293">
        <f>SUM(AE108:AR108)</f>
        <v>1</v>
      </c>
    </row>
    <row r="109" spans="1:45" outlineLevel="1">
      <c r="B109" s="291" t="s">
        <v>266</v>
      </c>
      <c r="C109" s="288" t="s">
        <v>163</v>
      </c>
      <c r="D109" s="292">
        <f>+'7.  Persistence Report'!AU246</f>
        <v>172830</v>
      </c>
      <c r="E109" s="292">
        <f>+'7.  Persistence Report'!AV246</f>
        <v>172830</v>
      </c>
      <c r="F109" s="292">
        <f>+'7.  Persistence Report'!AW246</f>
        <v>172830</v>
      </c>
      <c r="G109" s="292">
        <f>+'7.  Persistence Report'!AX246</f>
        <v>172830</v>
      </c>
      <c r="H109" s="292">
        <f>+'7.  Persistence Report'!AY246</f>
        <v>172830</v>
      </c>
      <c r="I109" s="292">
        <f>+'7.  Persistence Report'!AZ246</f>
        <v>172830</v>
      </c>
      <c r="J109" s="292">
        <f>+'7.  Persistence Report'!BA246</f>
        <v>172830</v>
      </c>
      <c r="K109" s="292">
        <f>+'7.  Persistence Report'!BB246</f>
        <v>172830</v>
      </c>
      <c r="L109" s="292">
        <f>+'7.  Persistence Report'!BC246</f>
        <v>172830</v>
      </c>
      <c r="M109" s="292">
        <f>+'7.  Persistence Report'!BD246</f>
        <v>172830</v>
      </c>
      <c r="N109" s="292">
        <f>+'7.  Persistence Report'!BE246</f>
        <v>172830</v>
      </c>
      <c r="O109" s="292">
        <f>+'7.  Persistence Report'!BF246</f>
        <v>172830</v>
      </c>
      <c r="P109" s="292">
        <f>+'7.  Persistence Report'!BG246</f>
        <v>172830</v>
      </c>
      <c r="Q109" s="288"/>
      <c r="R109" s="292">
        <f>+'7.  Persistence Report'!P246</f>
        <v>90</v>
      </c>
      <c r="S109" s="292">
        <f>+'7.  Persistence Report'!Q246</f>
        <v>90</v>
      </c>
      <c r="T109" s="292">
        <f>+'7.  Persistence Report'!R246</f>
        <v>90</v>
      </c>
      <c r="U109" s="292">
        <f>+'7.  Persistence Report'!S246</f>
        <v>90</v>
      </c>
      <c r="V109" s="292">
        <f>+'7.  Persistence Report'!T246</f>
        <v>90</v>
      </c>
      <c r="W109" s="292">
        <f>+'7.  Persistence Report'!U246</f>
        <v>90</v>
      </c>
      <c r="X109" s="292">
        <f>+'7.  Persistence Report'!V246</f>
        <v>90</v>
      </c>
      <c r="Y109" s="292">
        <f>+'7.  Persistence Report'!W246</f>
        <v>90</v>
      </c>
      <c r="Z109" s="292">
        <f>+'7.  Persistence Report'!X246</f>
        <v>90</v>
      </c>
      <c r="AA109" s="292">
        <f>+'7.  Persistence Report'!Y246</f>
        <v>90</v>
      </c>
      <c r="AB109" s="292">
        <f>+'7.  Persistence Report'!Z246</f>
        <v>90</v>
      </c>
      <c r="AC109" s="292">
        <f>+'7.  Persistence Report'!AA246</f>
        <v>90</v>
      </c>
      <c r="AD109" s="292">
        <f>+'7.  Persistence Report'!AB246</f>
        <v>90</v>
      </c>
      <c r="AE109" s="407">
        <f>AE108</f>
        <v>1</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862">
        <v>1</v>
      </c>
      <c r="AH118" s="406"/>
      <c r="AI118" s="406"/>
      <c r="AJ118" s="406"/>
      <c r="AK118" s="406"/>
      <c r="AL118" s="411"/>
      <c r="AM118" s="411"/>
      <c r="AN118" s="411"/>
      <c r="AO118" s="411"/>
      <c r="AP118" s="411"/>
      <c r="AQ118" s="411"/>
      <c r="AR118" s="411"/>
      <c r="AS118" s="293">
        <f>SUM(AE118:AR118)</f>
        <v>1</v>
      </c>
    </row>
    <row r="119" spans="1:45" outlineLevel="1">
      <c r="B119" s="291" t="s">
        <v>266</v>
      </c>
      <c r="C119" s="288" t="s">
        <v>163</v>
      </c>
      <c r="D119" s="292">
        <f>+'7.  Persistence Report'!AU249</f>
        <v>76159</v>
      </c>
      <c r="E119" s="292">
        <f>+'7.  Persistence Report'!AV249</f>
        <v>76159</v>
      </c>
      <c r="F119" s="292">
        <f>+'7.  Persistence Report'!AW249</f>
        <v>76159</v>
      </c>
      <c r="G119" s="292">
        <f>+'7.  Persistence Report'!AX249</f>
        <v>76159</v>
      </c>
      <c r="H119" s="292">
        <f>+'7.  Persistence Report'!AY249</f>
        <v>76159</v>
      </c>
      <c r="I119" s="292">
        <f>+'7.  Persistence Report'!AZ249</f>
        <v>76159</v>
      </c>
      <c r="J119" s="292">
        <f>+'7.  Persistence Report'!BA249</f>
        <v>76159</v>
      </c>
      <c r="K119" s="292">
        <f>+'7.  Persistence Report'!BB249</f>
        <v>76159</v>
      </c>
      <c r="L119" s="292">
        <f>+'7.  Persistence Report'!BC249</f>
        <v>76159</v>
      </c>
      <c r="M119" s="292">
        <f>+'7.  Persistence Report'!BD249</f>
        <v>76159</v>
      </c>
      <c r="N119" s="292">
        <f>+'7.  Persistence Report'!BE249</f>
        <v>76159</v>
      </c>
      <c r="O119" s="292">
        <f>+'7.  Persistence Report'!BF249</f>
        <v>76159</v>
      </c>
      <c r="P119" s="292">
        <f>+'7.  Persistence Report'!BG249</f>
        <v>76159</v>
      </c>
      <c r="Q119" s="292">
        <f>Q118</f>
        <v>12</v>
      </c>
      <c r="R119" s="292">
        <f>+'7.  Persistence Report'!P249</f>
        <v>16</v>
      </c>
      <c r="S119" s="292">
        <f>+'7.  Persistence Report'!Q249</f>
        <v>16</v>
      </c>
      <c r="T119" s="292">
        <f>+'7.  Persistence Report'!R249</f>
        <v>16</v>
      </c>
      <c r="U119" s="292">
        <f>+'7.  Persistence Report'!S249</f>
        <v>16</v>
      </c>
      <c r="V119" s="292">
        <f>+'7.  Persistence Report'!T249</f>
        <v>16</v>
      </c>
      <c r="W119" s="292">
        <f>+'7.  Persistence Report'!U249</f>
        <v>16</v>
      </c>
      <c r="X119" s="292">
        <f>+'7.  Persistence Report'!V249</f>
        <v>16</v>
      </c>
      <c r="Y119" s="292">
        <f>+'7.  Persistence Report'!W249</f>
        <v>16</v>
      </c>
      <c r="Z119" s="292">
        <f>+'7.  Persistence Report'!X249</f>
        <v>16</v>
      </c>
      <c r="AA119" s="292">
        <f>+'7.  Persistence Report'!Y249</f>
        <v>16</v>
      </c>
      <c r="AB119" s="292">
        <f>+'7.  Persistence Report'!Z249</f>
        <v>16</v>
      </c>
      <c r="AC119" s="292">
        <f>+'7.  Persistence Report'!AA249</f>
        <v>16</v>
      </c>
      <c r="AD119" s="292">
        <f>+'7.  Persistence Report'!AB249</f>
        <v>16</v>
      </c>
      <c r="AE119" s="407">
        <f>AE118</f>
        <v>0</v>
      </c>
      <c r="AF119" s="407">
        <f t="shared" ref="AF119" si="228">AF118</f>
        <v>0</v>
      </c>
      <c r="AG119" s="407">
        <f t="shared" ref="AG119" si="229">AG118</f>
        <v>1</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292">
        <f>+'7.  Persistence Report'!AU244</f>
        <v>1883044</v>
      </c>
      <c r="E121" s="292">
        <f>+'7.  Persistence Report'!AV244</f>
        <v>1883044</v>
      </c>
      <c r="F121" s="292">
        <f>+'7.  Persistence Report'!AW244</f>
        <v>1882176</v>
      </c>
      <c r="G121" s="292">
        <f>+'7.  Persistence Report'!AX244</f>
        <v>1882176</v>
      </c>
      <c r="H121" s="292">
        <f>+'7.  Persistence Report'!AY244</f>
        <v>1882176</v>
      </c>
      <c r="I121" s="292">
        <f>+'7.  Persistence Report'!AZ244</f>
        <v>1882176</v>
      </c>
      <c r="J121" s="292">
        <f>+'7.  Persistence Report'!BA244</f>
        <v>1786538</v>
      </c>
      <c r="K121" s="292">
        <f>+'7.  Persistence Report'!BB244</f>
        <v>1786538</v>
      </c>
      <c r="L121" s="292">
        <f>+'7.  Persistence Report'!BC244</f>
        <v>1755270</v>
      </c>
      <c r="M121" s="292">
        <f>+'7.  Persistence Report'!BD244</f>
        <v>1432240</v>
      </c>
      <c r="N121" s="292">
        <f>+'7.  Persistence Report'!BE244</f>
        <v>564489</v>
      </c>
      <c r="O121" s="292">
        <f>+'7.  Persistence Report'!BF244</f>
        <v>485719</v>
      </c>
      <c r="P121" s="292">
        <f>+'7.  Persistence Report'!BG244</f>
        <v>149063</v>
      </c>
      <c r="Q121" s="292">
        <v>12</v>
      </c>
      <c r="R121" s="292">
        <f>+'7.  Persistence Report'!P244</f>
        <v>260</v>
      </c>
      <c r="S121" s="292">
        <f>+'7.  Persistence Report'!Q244</f>
        <v>260</v>
      </c>
      <c r="T121" s="292">
        <f>+'7.  Persistence Report'!R244</f>
        <v>260</v>
      </c>
      <c r="U121" s="292">
        <f>+'7.  Persistence Report'!S244</f>
        <v>260</v>
      </c>
      <c r="V121" s="292">
        <f>+'7.  Persistence Report'!T244</f>
        <v>260</v>
      </c>
      <c r="W121" s="292">
        <f>+'7.  Persistence Report'!U244</f>
        <v>260</v>
      </c>
      <c r="X121" s="292">
        <f>+'7.  Persistence Report'!V244</f>
        <v>245</v>
      </c>
      <c r="Y121" s="292">
        <f>+'7.  Persistence Report'!W244</f>
        <v>245</v>
      </c>
      <c r="Z121" s="292">
        <f>+'7.  Persistence Report'!X244</f>
        <v>243</v>
      </c>
      <c r="AA121" s="292">
        <f>+'7.  Persistence Report'!Y244</f>
        <v>195</v>
      </c>
      <c r="AB121" s="292">
        <f>+'7.  Persistence Report'!Z244</f>
        <v>75</v>
      </c>
      <c r="AC121" s="292">
        <f>+'7.  Persistence Report'!AA244</f>
        <v>72</v>
      </c>
      <c r="AD121" s="292">
        <f>+'7.  Persistence Report'!AB244</f>
        <v>44</v>
      </c>
      <c r="AE121" s="422"/>
      <c r="AF121" s="406">
        <v>1</v>
      </c>
      <c r="AG121" s="862"/>
      <c r="AH121" s="406"/>
      <c r="AI121" s="406"/>
      <c r="AJ121" s="406"/>
      <c r="AK121" s="406"/>
      <c r="AL121" s="411"/>
      <c r="AM121" s="411"/>
      <c r="AN121" s="411"/>
      <c r="AO121" s="411"/>
      <c r="AP121" s="411"/>
      <c r="AQ121" s="411"/>
      <c r="AR121" s="411"/>
      <c r="AS121" s="293">
        <f>SUM(AE121:AR121)</f>
        <v>1</v>
      </c>
    </row>
    <row r="122" spans="1:45" outlineLevel="1">
      <c r="B122" s="291" t="s">
        <v>266</v>
      </c>
      <c r="C122" s="288" t="s">
        <v>163</v>
      </c>
      <c r="D122" s="292">
        <f>+'7.  Persistence Report'!AU250</f>
        <v>3004373</v>
      </c>
      <c r="E122" s="292">
        <f>+'7.  Persistence Report'!AV250</f>
        <v>2867197</v>
      </c>
      <c r="F122" s="292">
        <f>+'7.  Persistence Report'!AW250</f>
        <v>2840727</v>
      </c>
      <c r="G122" s="292">
        <f>+'7.  Persistence Report'!AX250</f>
        <v>2840727</v>
      </c>
      <c r="H122" s="292">
        <f>+'7.  Persistence Report'!AY250</f>
        <v>2840727</v>
      </c>
      <c r="I122" s="292">
        <f>+'7.  Persistence Report'!AZ250</f>
        <v>2840727</v>
      </c>
      <c r="J122" s="292">
        <f>+'7.  Persistence Report'!BA250</f>
        <v>2695898</v>
      </c>
      <c r="K122" s="292">
        <f>+'7.  Persistence Report'!BB250</f>
        <v>2695898</v>
      </c>
      <c r="L122" s="292">
        <f>+'7.  Persistence Report'!BC250</f>
        <v>2681930</v>
      </c>
      <c r="M122" s="292">
        <f>+'7.  Persistence Report'!BD250</f>
        <v>2223924</v>
      </c>
      <c r="N122" s="292">
        <f>+'7.  Persistence Report'!BE250</f>
        <v>853115</v>
      </c>
      <c r="O122" s="292">
        <f>+'7.  Persistence Report'!BF250</f>
        <v>740441</v>
      </c>
      <c r="P122" s="292">
        <f>+'7.  Persistence Report'!BG250</f>
        <v>517391</v>
      </c>
      <c r="Q122" s="292">
        <f>Q121</f>
        <v>12</v>
      </c>
      <c r="R122" s="292">
        <f>+'7.  Persistence Report'!P250</f>
        <v>475</v>
      </c>
      <c r="S122" s="292">
        <f>+'7.  Persistence Report'!Q250</f>
        <v>432</v>
      </c>
      <c r="T122" s="292">
        <f>+'7.  Persistence Report'!R250</f>
        <v>424</v>
      </c>
      <c r="U122" s="292">
        <f>+'7.  Persistence Report'!S250</f>
        <v>424</v>
      </c>
      <c r="V122" s="292">
        <f>+'7.  Persistence Report'!T250</f>
        <v>424</v>
      </c>
      <c r="W122" s="292">
        <f>+'7.  Persistence Report'!U250</f>
        <v>424</v>
      </c>
      <c r="X122" s="292">
        <f>+'7.  Persistence Report'!V250</f>
        <v>402</v>
      </c>
      <c r="Y122" s="292">
        <f>+'7.  Persistence Report'!W250</f>
        <v>402</v>
      </c>
      <c r="Z122" s="292">
        <f>+'7.  Persistence Report'!X250</f>
        <v>398</v>
      </c>
      <c r="AA122" s="292">
        <f>+'7.  Persistence Report'!Y250</f>
        <v>328</v>
      </c>
      <c r="AB122" s="292">
        <f>+'7.  Persistence Report'!Z250</f>
        <v>98</v>
      </c>
      <c r="AC122" s="292">
        <f>+'7.  Persistence Report'!AA250</f>
        <v>67</v>
      </c>
      <c r="AD122" s="292">
        <f>+'7.  Persistence Report'!AB250</f>
        <v>44</v>
      </c>
      <c r="AE122" s="407">
        <f>AE121</f>
        <v>0</v>
      </c>
      <c r="AF122" s="407">
        <f t="shared" ref="AF122" si="241">AF121</f>
        <v>1</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f>+'7.  Persistence Report'!AU235</f>
        <v>2978654</v>
      </c>
      <c r="E165" s="292">
        <f>+'7.  Persistence Report'!AV235</f>
        <v>0</v>
      </c>
      <c r="F165" s="292">
        <f>+'7.  Persistence Report'!AW235</f>
        <v>0</v>
      </c>
      <c r="G165" s="292">
        <f>+'7.  Persistence Report'!AX235</f>
        <v>0</v>
      </c>
      <c r="H165" s="292">
        <f>+'7.  Persistence Report'!AY235</f>
        <v>0</v>
      </c>
      <c r="I165" s="292">
        <f>+'7.  Persistence Report'!AZ235</f>
        <v>0</v>
      </c>
      <c r="J165" s="292">
        <f>+'7.  Persistence Report'!BA235</f>
        <v>0</v>
      </c>
      <c r="K165" s="292">
        <f>+'7.  Persistence Report'!BB235</f>
        <v>0</v>
      </c>
      <c r="L165" s="292">
        <f>+'7.  Persistence Report'!BC235</f>
        <v>0</v>
      </c>
      <c r="M165" s="292">
        <f>+'7.  Persistence Report'!BD235</f>
        <v>0</v>
      </c>
      <c r="N165" s="292">
        <f>+'7.  Persistence Report'!BE235</f>
        <v>0</v>
      </c>
      <c r="O165" s="292">
        <f>+'7.  Persistence Report'!BF235</f>
        <v>0</v>
      </c>
      <c r="P165" s="292">
        <f>+'7.  Persistence Report'!BG235</f>
        <v>0</v>
      </c>
      <c r="Q165" s="292">
        <v>12</v>
      </c>
      <c r="R165" s="292">
        <f>+'7.  Persistence Report'!P235</f>
        <v>505</v>
      </c>
      <c r="S165" s="292">
        <f>+'7.  Persistence Report'!Q235</f>
        <v>0</v>
      </c>
      <c r="T165" s="292">
        <f>+'7.  Persistence Report'!R235</f>
        <v>0</v>
      </c>
      <c r="U165" s="292">
        <f>+'7.  Persistence Report'!S235</f>
        <v>0</v>
      </c>
      <c r="V165" s="292">
        <f>+'7.  Persistence Report'!T235</f>
        <v>0</v>
      </c>
      <c r="W165" s="292">
        <f>+'7.  Persistence Report'!U235</f>
        <v>0</v>
      </c>
      <c r="X165" s="292">
        <f>+'7.  Persistence Report'!V235</f>
        <v>0</v>
      </c>
      <c r="Y165" s="292">
        <f>+'7.  Persistence Report'!W235</f>
        <v>0</v>
      </c>
      <c r="Z165" s="292">
        <f>+'7.  Persistence Report'!X235</f>
        <v>0</v>
      </c>
      <c r="AA165" s="292">
        <f>+'7.  Persistence Report'!Y235</f>
        <v>0</v>
      </c>
      <c r="AB165" s="292">
        <f>+'7.  Persistence Report'!Z235</f>
        <v>0</v>
      </c>
      <c r="AC165" s="292">
        <f>+'7.  Persistence Report'!AA235</f>
        <v>0</v>
      </c>
      <c r="AD165" s="292">
        <f>+'7.  Persistence Report'!AB235</f>
        <v>0</v>
      </c>
      <c r="AE165" s="862">
        <v>1</v>
      </c>
      <c r="AF165" s="406"/>
      <c r="AG165" s="406"/>
      <c r="AH165" s="406"/>
      <c r="AI165" s="406"/>
      <c r="AJ165" s="406"/>
      <c r="AK165" s="406"/>
      <c r="AL165" s="411"/>
      <c r="AM165" s="411"/>
      <c r="AN165" s="411"/>
      <c r="AO165" s="411"/>
      <c r="AP165" s="411"/>
      <c r="AQ165" s="411"/>
      <c r="AR165" s="411"/>
      <c r="AS165" s="293">
        <f>SUM(AE165:AR165)</f>
        <v>1</v>
      </c>
    </row>
    <row r="166" spans="1:45"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1</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270</v>
      </c>
      <c r="C195" s="326"/>
      <c r="D195" s="326">
        <f>SUM(D38:D193)</f>
        <v>83524379</v>
      </c>
      <c r="E195" s="326">
        <f t="shared" ref="E195:P195" si="553">SUM(E38:E193)</f>
        <v>79015040</v>
      </c>
      <c r="F195" s="326">
        <f t="shared" si="553"/>
        <v>78529398</v>
      </c>
      <c r="G195" s="326">
        <f t="shared" si="553"/>
        <v>78025638</v>
      </c>
      <c r="H195" s="326">
        <f t="shared" si="553"/>
        <v>77962955</v>
      </c>
      <c r="I195" s="326">
        <f t="shared" si="553"/>
        <v>77856723</v>
      </c>
      <c r="J195" s="326">
        <f t="shared" si="553"/>
        <v>77048478</v>
      </c>
      <c r="K195" s="326">
        <f t="shared" si="553"/>
        <v>77038251</v>
      </c>
      <c r="L195" s="326">
        <f t="shared" si="553"/>
        <v>76615113</v>
      </c>
      <c r="M195" s="326">
        <f t="shared" si="553"/>
        <v>73125354</v>
      </c>
      <c r="N195" s="326">
        <f t="shared" si="553"/>
        <v>37334283</v>
      </c>
      <c r="O195" s="326">
        <f t="shared" si="553"/>
        <v>33933005.859728903</v>
      </c>
      <c r="P195" s="326">
        <f t="shared" si="553"/>
        <v>24490415.582556933</v>
      </c>
      <c r="Q195" s="326"/>
      <c r="R195" s="326">
        <f>SUM(R38:R193)</f>
        <v>12935.350250538217</v>
      </c>
      <c r="S195" s="326">
        <f t="shared" ref="S195:AD195" si="554">SUM(S38:S193)</f>
        <v>12075.350250538217</v>
      </c>
      <c r="T195" s="326">
        <f t="shared" si="554"/>
        <v>11939.350250538217</v>
      </c>
      <c r="U195" s="326">
        <f t="shared" si="554"/>
        <v>11707.350250538217</v>
      </c>
      <c r="V195" s="326">
        <f t="shared" si="554"/>
        <v>11711.350250538217</v>
      </c>
      <c r="W195" s="326">
        <f t="shared" si="554"/>
        <v>11685.350250538217</v>
      </c>
      <c r="X195" s="326">
        <f t="shared" si="554"/>
        <v>11567.350250538217</v>
      </c>
      <c r="Y195" s="326">
        <f t="shared" si="554"/>
        <v>11566.350250538217</v>
      </c>
      <c r="Z195" s="326">
        <f t="shared" si="554"/>
        <v>11496.350250538217</v>
      </c>
      <c r="AA195" s="326">
        <f t="shared" si="554"/>
        <v>11102.350250538217</v>
      </c>
      <c r="AB195" s="326">
        <f t="shared" si="554"/>
        <v>6758.3502505382166</v>
      </c>
      <c r="AC195" s="326">
        <f t="shared" si="554"/>
        <v>6112.4960838715506</v>
      </c>
      <c r="AD195" s="326">
        <f t="shared" si="554"/>
        <v>5488.3502505382166</v>
      </c>
      <c r="AE195" s="326">
        <f>IF(AE36="kWh",SUMPRODUCT(D38:D193,AE38:AE193))</f>
        <v>14309981</v>
      </c>
      <c r="AF195" s="326">
        <f>IF(AF36="kWh",SUMPRODUCT(D38:D193,AF38:AF193))</f>
        <v>18200646.998128884</v>
      </c>
      <c r="AG195" s="326">
        <f>IF(AG36="kw",SUMPRODUCT(Q38:Q193,R38:R193,AG38:AG193),SUMPRODUCT(D38:D193,AG38:AG193))</f>
        <v>27770.52</v>
      </c>
      <c r="AH195" s="326">
        <f>IF(AH36="kw",SUMPRODUCT(Q38:Q193,R38:R193,AH38:AH193),SUMPRODUCT(D38:D193,AH38:AH193))</f>
        <v>1392</v>
      </c>
      <c r="AI195" s="326">
        <f>IF(AI36="kw",SUMPRODUCT(Q38:Q193,R38:R193,AI38:AI193),SUMPRODUCT(D38:D193,AI38:AI193))</f>
        <v>40176</v>
      </c>
      <c r="AJ195" s="326">
        <f>IF(AJ36="kw",SUMPRODUCT(Q38:Q193,R38:R193,AJ38:AJ193),SUMPRODUCT(D38:D193,AJ38:AJ193))</f>
        <v>16936.203006458603</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4">
        <f>HLOOKUP(AE$35,'3.  Distribution Rates'!$C$122:$P$135,7,FALSE)</f>
        <v>0</v>
      </c>
      <c r="AF198" s="824">
        <f>HLOOKUP(AF$35,'3.  Distribution Rates'!$C$122:$P$135,7,FALSE)</f>
        <v>0</v>
      </c>
      <c r="AG198" s="338">
        <f>HLOOKUP(AG$35,'3.  Distribution Rates'!$C$122:$P$135,7,FALSE)</f>
        <v>0</v>
      </c>
      <c r="AH198" s="338">
        <f>HLOOKUP(AH$35,'3.  Distribution Rates'!$C$122:$P$135,7,FALSE)</f>
        <v>0</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5">AF195*AF198</f>
        <v>0</v>
      </c>
      <c r="AG203" s="374">
        <f t="shared" si="555"/>
        <v>0</v>
      </c>
      <c r="AH203" s="374">
        <f t="shared" si="555"/>
        <v>0</v>
      </c>
      <c r="AI203" s="374">
        <f t="shared" si="555"/>
        <v>0</v>
      </c>
      <c r="AJ203" s="374">
        <f t="shared" si="555"/>
        <v>0</v>
      </c>
      <c r="AK203" s="374">
        <f t="shared" si="555"/>
        <v>0</v>
      </c>
      <c r="AL203" s="374">
        <f t="shared" si="555"/>
        <v>0</v>
      </c>
      <c r="AM203" s="374">
        <f t="shared" si="555"/>
        <v>0</v>
      </c>
      <c r="AN203" s="374">
        <f t="shared" si="555"/>
        <v>0</v>
      </c>
      <c r="AO203" s="374">
        <f t="shared" si="555"/>
        <v>0</v>
      </c>
      <c r="AP203" s="374">
        <f t="shared" si="555"/>
        <v>0</v>
      </c>
      <c r="AQ203" s="374">
        <f t="shared" si="555"/>
        <v>0</v>
      </c>
      <c r="AR203" s="374">
        <f t="shared" si="555"/>
        <v>0</v>
      </c>
      <c r="AS203" s="615">
        <f>SUM(AE203:AR203)</f>
        <v>0</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6">SUM(AG199:AG203)</f>
        <v>0</v>
      </c>
      <c r="AH204" s="343">
        <f t="shared" si="556"/>
        <v>0</v>
      </c>
      <c r="AI204" s="343">
        <f t="shared" si="556"/>
        <v>0</v>
      </c>
      <c r="AJ204" s="343">
        <f t="shared" si="556"/>
        <v>0</v>
      </c>
      <c r="AK204" s="343">
        <f t="shared" si="556"/>
        <v>0</v>
      </c>
      <c r="AL204" s="343">
        <f>SUM(AL199:AL203)</f>
        <v>0</v>
      </c>
      <c r="AM204" s="343">
        <f>SUM(AM199:AM203)</f>
        <v>0</v>
      </c>
      <c r="AN204" s="343">
        <f t="shared" ref="AN204:AR204" si="557">SUM(AN199:AN203)</f>
        <v>0</v>
      </c>
      <c r="AO204" s="343">
        <f t="shared" si="557"/>
        <v>0</v>
      </c>
      <c r="AP204" s="343">
        <f t="shared" si="557"/>
        <v>0</v>
      </c>
      <c r="AQ204" s="343">
        <f t="shared" si="557"/>
        <v>0</v>
      </c>
      <c r="AR204" s="343">
        <f t="shared" si="557"/>
        <v>0</v>
      </c>
      <c r="AS204" s="403">
        <f>SUM(AS199:AS203)</f>
        <v>0</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8">AF196*AF198</f>
        <v>0</v>
      </c>
      <c r="AG205" s="344">
        <f t="shared" si="558"/>
        <v>0</v>
      </c>
      <c r="AH205" s="344">
        <f t="shared" si="558"/>
        <v>0</v>
      </c>
      <c r="AI205" s="344">
        <f t="shared" si="558"/>
        <v>0</v>
      </c>
      <c r="AJ205" s="344">
        <f t="shared" si="558"/>
        <v>0</v>
      </c>
      <c r="AK205" s="344">
        <f t="shared" si="558"/>
        <v>0</v>
      </c>
      <c r="AL205" s="344">
        <f>AL196*AL198</f>
        <v>0</v>
      </c>
      <c r="AM205" s="344">
        <f t="shared" ref="AM205:AR205" si="559">AM196*AM198</f>
        <v>0</v>
      </c>
      <c r="AN205" s="344">
        <f t="shared" si="559"/>
        <v>0</v>
      </c>
      <c r="AO205" s="344">
        <f t="shared" si="559"/>
        <v>0</v>
      </c>
      <c r="AP205" s="344">
        <f t="shared" si="559"/>
        <v>0</v>
      </c>
      <c r="AQ205" s="344">
        <f t="shared" si="559"/>
        <v>0</v>
      </c>
      <c r="AR205" s="344">
        <f t="shared" si="559"/>
        <v>0</v>
      </c>
      <c r="AS205" s="403">
        <f>SUM(AE205:AR205)</f>
        <v>0</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11183805</v>
      </c>
      <c r="AF208" s="288">
        <f>SUMPRODUCT($E$38:$E$193,AF38:AF193)</f>
        <v>18063470.998128884</v>
      </c>
      <c r="AG208" s="288">
        <f>IF(AG36="kw",SUMPRODUCT($Q$38:$Q$193,$S$38:$S$193,AG38:AG193),SUMPRODUCT($E$38:$E$193,AG38:AG193))</f>
        <v>24134.52</v>
      </c>
      <c r="AH208" s="288">
        <f t="shared" ref="AH208:AR208" si="560">IF(AH36="kw",SUMPRODUCT($Q$38:$Q$193,$S$38:$S$193,AH38:AH193),SUMPRODUCT($E$38:$E$193,AH38:AH193))</f>
        <v>1392</v>
      </c>
      <c r="AI208" s="288">
        <f t="shared" si="560"/>
        <v>40176</v>
      </c>
      <c r="AJ208" s="288">
        <f t="shared" si="560"/>
        <v>16936.203006458603</v>
      </c>
      <c r="AK208" s="288">
        <f t="shared" si="560"/>
        <v>0</v>
      </c>
      <c r="AL208" s="288">
        <f t="shared" si="560"/>
        <v>0</v>
      </c>
      <c r="AM208" s="288">
        <f t="shared" si="560"/>
        <v>0</v>
      </c>
      <c r="AN208" s="288">
        <f t="shared" si="560"/>
        <v>0</v>
      </c>
      <c r="AO208" s="288">
        <f t="shared" si="560"/>
        <v>0</v>
      </c>
      <c r="AP208" s="288">
        <f t="shared" si="560"/>
        <v>0</v>
      </c>
      <c r="AQ208" s="288">
        <f t="shared" si="560"/>
        <v>0</v>
      </c>
      <c r="AR208" s="288">
        <f t="shared" si="560"/>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11174477</v>
      </c>
      <c r="AF209" s="288">
        <f>SUMPRODUCT($F$38:$F$193,AF38:AF193)</f>
        <v>17933036.198128887</v>
      </c>
      <c r="AG209" s="288">
        <f>IF(AG36="kw",SUMPRODUCT($Q$38:$Q$193,$T$38:$T$193,AG38:AG193),SUMPRODUCT($F$38:$F$193,AG38:AG193))</f>
        <v>22987.32</v>
      </c>
      <c r="AH209" s="288">
        <f t="shared" ref="AH209:AR209" si="561">IF(AH36="kw",SUMPRODUCT($Q$38:$Q$193,$T$38:$T$193,AH38:AH193),SUMPRODUCT($F$38:$F$193,AH38:AH193))</f>
        <v>1392</v>
      </c>
      <c r="AI209" s="288">
        <f t="shared" si="561"/>
        <v>40176</v>
      </c>
      <c r="AJ209" s="288">
        <f t="shared" si="561"/>
        <v>16936.203006458603</v>
      </c>
      <c r="AK209" s="288">
        <f t="shared" si="561"/>
        <v>0</v>
      </c>
      <c r="AL209" s="288">
        <f t="shared" si="561"/>
        <v>0</v>
      </c>
      <c r="AM209" s="288">
        <f t="shared" si="561"/>
        <v>0</v>
      </c>
      <c r="AN209" s="288">
        <f t="shared" si="561"/>
        <v>0</v>
      </c>
      <c r="AO209" s="288">
        <f t="shared" si="561"/>
        <v>0</v>
      </c>
      <c r="AP209" s="288">
        <f t="shared" si="561"/>
        <v>0</v>
      </c>
      <c r="AQ209" s="288">
        <f t="shared" si="561"/>
        <v>0</v>
      </c>
      <c r="AR209" s="288">
        <f t="shared" si="561"/>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11166168</v>
      </c>
      <c r="AF210" s="288">
        <f>SUMPRODUCT($G$38:$G$193,AF38:AF193)</f>
        <v>17909540.528128885</v>
      </c>
      <c r="AG210" s="288">
        <f>IF(AG36="kw",SUMPRODUCT($Q$38:$Q$193,$U$38:$U$193,AG38:AG193),SUMPRODUCT($G$38:$G$193,AG38:AG193))</f>
        <v>22552.799999999999</v>
      </c>
      <c r="AH210" s="288">
        <f t="shared" ref="AH210:AR210" si="562">IF(AH36="kw",SUMPRODUCT($Q$38:$Q$193,$U$38:$U$193,AH38:AH193),SUMPRODUCT($G$38:$G$193,AH38:AH193))</f>
        <v>1392</v>
      </c>
      <c r="AI210" s="288">
        <f t="shared" si="562"/>
        <v>40176</v>
      </c>
      <c r="AJ210" s="288">
        <f t="shared" si="562"/>
        <v>16936.203006458603</v>
      </c>
      <c r="AK210" s="288">
        <f t="shared" si="562"/>
        <v>0</v>
      </c>
      <c r="AL210" s="288">
        <f t="shared" si="562"/>
        <v>0</v>
      </c>
      <c r="AM210" s="288">
        <f t="shared" si="562"/>
        <v>0</v>
      </c>
      <c r="AN210" s="288">
        <f t="shared" si="562"/>
        <v>0</v>
      </c>
      <c r="AO210" s="288">
        <f t="shared" si="562"/>
        <v>0</v>
      </c>
      <c r="AP210" s="288">
        <f t="shared" si="562"/>
        <v>0</v>
      </c>
      <c r="AQ210" s="288">
        <f t="shared" si="562"/>
        <v>0</v>
      </c>
      <c r="AR210" s="288">
        <f t="shared" si="562"/>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11127352</v>
      </c>
      <c r="AF211" s="288">
        <f>SUMPRODUCT($H$38:$H$193,AF38:AF193)</f>
        <v>17909540.528128885</v>
      </c>
      <c r="AG211" s="288">
        <f>IF(AG36="kw",SUMPRODUCT($Q$38:$Q$193,$V$38:$V$193,AG38:AG193),SUMPRODUCT($H$38:$H$193,AG38:AG193))</f>
        <v>22672.799999999999</v>
      </c>
      <c r="AH211" s="288">
        <f t="shared" ref="AH211:AR211" si="563">IF(AH36="kw",SUMPRODUCT($Q$38:$Q$193,$V$38:$V$193,AH38:AH193),SUMPRODUCT($H$38:$H$193,AH38:AH193))</f>
        <v>1392</v>
      </c>
      <c r="AI211" s="288">
        <f t="shared" si="563"/>
        <v>40176</v>
      </c>
      <c r="AJ211" s="288">
        <f t="shared" si="563"/>
        <v>16936.203006458603</v>
      </c>
      <c r="AK211" s="288">
        <f t="shared" si="563"/>
        <v>0</v>
      </c>
      <c r="AL211" s="288">
        <f t="shared" si="563"/>
        <v>0</v>
      </c>
      <c r="AM211" s="288">
        <f t="shared" si="563"/>
        <v>0</v>
      </c>
      <c r="AN211" s="288">
        <f t="shared" si="563"/>
        <v>0</v>
      </c>
      <c r="AO211" s="288">
        <f t="shared" si="563"/>
        <v>0</v>
      </c>
      <c r="AP211" s="288">
        <f t="shared" si="563"/>
        <v>0</v>
      </c>
      <c r="AQ211" s="288">
        <f t="shared" si="563"/>
        <v>0</v>
      </c>
      <c r="AR211" s="288">
        <f t="shared" si="563"/>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11079736</v>
      </c>
      <c r="AF212" s="288">
        <f>SUMPRODUCT($I$38:$I$193,AF38:AF193)</f>
        <v>17893226.318128884</v>
      </c>
      <c r="AG212" s="288">
        <f>IF(AG36="kw",SUMPRODUCT($Q$38:$Q$193,$W$38:$W$193,AG38:AG193),SUMPRODUCT($I$38:$I$193,AG38:AG193))</f>
        <v>22659.119999999999</v>
      </c>
      <c r="AH212" s="288">
        <f t="shared" ref="AH212:AR212" si="564">IF(AH36="kw",SUMPRODUCT($Q$38:$Q$193,$W$38:$W$193,AH38:AH193),SUMPRODUCT($I$38:$I$193,AH38:AH193))</f>
        <v>1236</v>
      </c>
      <c r="AI212" s="288">
        <f t="shared" si="564"/>
        <v>40176</v>
      </c>
      <c r="AJ212" s="288">
        <f t="shared" si="564"/>
        <v>16936.203006458603</v>
      </c>
      <c r="AK212" s="288">
        <f t="shared" si="564"/>
        <v>0</v>
      </c>
      <c r="AL212" s="288">
        <f t="shared" si="564"/>
        <v>0</v>
      </c>
      <c r="AM212" s="288">
        <f t="shared" si="564"/>
        <v>0</v>
      </c>
      <c r="AN212" s="288">
        <f t="shared" si="564"/>
        <v>0</v>
      </c>
      <c r="AO212" s="288">
        <f t="shared" si="564"/>
        <v>0</v>
      </c>
      <c r="AP212" s="288">
        <f t="shared" si="564"/>
        <v>0</v>
      </c>
      <c r="AQ212" s="288">
        <f t="shared" si="564"/>
        <v>0</v>
      </c>
      <c r="AR212" s="288">
        <f t="shared" si="564"/>
        <v>0</v>
      </c>
      <c r="AS212" s="334"/>
    </row>
    <row r="213" spans="2:45">
      <c r="B213" s="291" t="s">
        <v>836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11076672</v>
      </c>
      <c r="AF213" s="288">
        <f>SUMPRODUCT($J$38:$J$193,AF38:AF193)</f>
        <v>17195340.978128888</v>
      </c>
      <c r="AG213" s="288">
        <f>IF(AG36="kw",SUMPRODUCT($Q$38:$Q$193,$X$38:$X$193,AG38:AG193),SUMPRODUCT($J$38:$J$193,AG38:AG193))</f>
        <v>22474.440000000002</v>
      </c>
      <c r="AH213" s="288">
        <f t="shared" ref="AH213:AR213" si="565">IF(AH36="kw",SUMPRODUCT($Q$38:$Q$193,$X$38:$X$193,AH38:AH193),SUMPRODUCT($J$38:$J$193,AH38:AH193))</f>
        <v>1236</v>
      </c>
      <c r="AI213" s="288">
        <f t="shared" si="565"/>
        <v>40176</v>
      </c>
      <c r="AJ213" s="288">
        <f t="shared" si="565"/>
        <v>16936.203006458603</v>
      </c>
      <c r="AK213" s="288">
        <f t="shared" si="565"/>
        <v>0</v>
      </c>
      <c r="AL213" s="288">
        <f t="shared" si="565"/>
        <v>0</v>
      </c>
      <c r="AM213" s="288">
        <f t="shared" si="565"/>
        <v>0</v>
      </c>
      <c r="AN213" s="288">
        <f t="shared" si="565"/>
        <v>0</v>
      </c>
      <c r="AO213" s="288">
        <f t="shared" si="565"/>
        <v>0</v>
      </c>
      <c r="AP213" s="288">
        <f t="shared" si="565"/>
        <v>0</v>
      </c>
      <c r="AQ213" s="288">
        <f t="shared" si="565"/>
        <v>0</v>
      </c>
      <c r="AR213" s="288">
        <f t="shared" si="565"/>
        <v>0</v>
      </c>
      <c r="AS213" s="334"/>
    </row>
    <row r="214" spans="2:45">
      <c r="B214" s="291" t="s">
        <v>841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11073832</v>
      </c>
      <c r="AF214" s="288">
        <f>SUMPRODUCT($K$35:$K$193,AF35:AF193)</f>
        <v>17195340.978128888</v>
      </c>
      <c r="AG214" s="288">
        <f>IF(AG36="kw",SUMPRODUCT($Q$38:$Q$193,$Y$38:$Y$193,AG38:AG193),SUMPRODUCT($K$38:$K$193,AG38:AG193))</f>
        <v>22474.440000000002</v>
      </c>
      <c r="AH214" s="288">
        <f t="shared" ref="AH214:AR214" si="566">IF(AH36="kw",SUMPRODUCT($Q$38:$Q$193,$Y$38:$Y$193,AH38:AH193),SUMPRODUCT($K$38:$K$193,AH38:AH193))</f>
        <v>1236</v>
      </c>
      <c r="AI214" s="288">
        <f t="shared" si="566"/>
        <v>40176</v>
      </c>
      <c r="AJ214" s="288">
        <f t="shared" si="566"/>
        <v>16936.203006458603</v>
      </c>
      <c r="AK214" s="288">
        <f t="shared" si="566"/>
        <v>0</v>
      </c>
      <c r="AL214" s="288">
        <f t="shared" si="566"/>
        <v>0</v>
      </c>
      <c r="AM214" s="288">
        <f t="shared" si="566"/>
        <v>0</v>
      </c>
      <c r="AN214" s="288">
        <f t="shared" si="566"/>
        <v>0</v>
      </c>
      <c r="AO214" s="288">
        <f t="shared" si="566"/>
        <v>0</v>
      </c>
      <c r="AP214" s="288">
        <f t="shared" si="566"/>
        <v>0</v>
      </c>
      <c r="AQ214" s="288">
        <f t="shared" si="566"/>
        <v>0</v>
      </c>
      <c r="AR214" s="288">
        <f t="shared" si="566"/>
        <v>0</v>
      </c>
      <c r="AS214" s="334"/>
    </row>
    <row r="215" spans="2:45">
      <c r="B215" s="291" t="s">
        <v>842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10987388</v>
      </c>
      <c r="AF215" s="288">
        <f>SUMPRODUCT($L$38:$L$193,AF38:AF193)</f>
        <v>16924715.188128889</v>
      </c>
      <c r="AG215" s="288">
        <f>IF(AG36="kw",SUMPRODUCT($Q$38:$Q$193,$Z$38:$Z$193,AG38:AG193),SUMPRODUCT($L$38:$L$193,AG38:AG193))</f>
        <v>22346.760000000002</v>
      </c>
      <c r="AH215" s="288">
        <f t="shared" ref="AH215:AR215" si="567">IF(AH36="kw",SUMPRODUCT($Q$38:$Q$193,$Z$38:$Z$193,AH38:AH193),SUMPRODUCT($L$38:$L$193,AH38:AH193))</f>
        <v>1200</v>
      </c>
      <c r="AI215" s="288">
        <f t="shared" si="567"/>
        <v>40176</v>
      </c>
      <c r="AJ215" s="288">
        <f t="shared" si="567"/>
        <v>16936.203006458603</v>
      </c>
      <c r="AK215" s="288">
        <f t="shared" si="567"/>
        <v>0</v>
      </c>
      <c r="AL215" s="288">
        <f t="shared" si="567"/>
        <v>0</v>
      </c>
      <c r="AM215" s="288">
        <f t="shared" si="567"/>
        <v>0</v>
      </c>
      <c r="AN215" s="288">
        <f t="shared" si="567"/>
        <v>0</v>
      </c>
      <c r="AO215" s="288">
        <f t="shared" si="567"/>
        <v>0</v>
      </c>
      <c r="AP215" s="288">
        <f t="shared" si="567"/>
        <v>0</v>
      </c>
      <c r="AQ215" s="288">
        <f t="shared" si="567"/>
        <v>0</v>
      </c>
      <c r="AR215" s="288">
        <f t="shared" si="567"/>
        <v>0</v>
      </c>
      <c r="AS215" s="334"/>
    </row>
    <row r="216" spans="2:45">
      <c r="B216" s="291" t="s">
        <v>843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10986956</v>
      </c>
      <c r="AF216" s="288">
        <f>SUMPRODUCT($M$38:$M$193,AF38:AF193)</f>
        <v>14574662.208128886</v>
      </c>
      <c r="AG216" s="288">
        <f>IF(AG36="kw",SUMPRODUCT($Q$38:$Q$193,$AA$38:$AA$193,AG38:AG193),SUMPRODUCT($M$38:$M$193,AG38:AG193))</f>
        <v>21735.72</v>
      </c>
      <c r="AH216" s="288">
        <f t="shared" ref="AH216:AR216" si="568">IF(AH36="kw",SUMPRODUCT($Q$38:$Q$193,$AA$38:$AA$193,AH38:AH193),SUMPRODUCT($M$38:$M$193,AH38:AH193))</f>
        <v>1104</v>
      </c>
      <c r="AI216" s="288">
        <f t="shared" si="568"/>
        <v>40176</v>
      </c>
      <c r="AJ216" s="288">
        <f t="shared" si="568"/>
        <v>16936.203006458603</v>
      </c>
      <c r="AK216" s="288">
        <f t="shared" si="568"/>
        <v>0</v>
      </c>
      <c r="AL216" s="288">
        <f t="shared" si="568"/>
        <v>0</v>
      </c>
      <c r="AM216" s="288">
        <f t="shared" si="568"/>
        <v>0</v>
      </c>
      <c r="AN216" s="288">
        <f t="shared" si="568"/>
        <v>0</v>
      </c>
      <c r="AO216" s="288">
        <f t="shared" si="568"/>
        <v>0</v>
      </c>
      <c r="AP216" s="288">
        <f t="shared" si="568"/>
        <v>0</v>
      </c>
      <c r="AQ216" s="288">
        <f t="shared" si="568"/>
        <v>0</v>
      </c>
      <c r="AR216" s="288">
        <f t="shared" si="568"/>
        <v>0</v>
      </c>
      <c r="AS216" s="334"/>
    </row>
    <row r="217" spans="2:45">
      <c r="B217" s="291" t="s">
        <v>844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10504970</v>
      </c>
      <c r="AF217" s="288">
        <f>SUMPRODUCT($N$38:$N$193,AF38:AF193)</f>
        <v>8185896.2981288861</v>
      </c>
      <c r="AG217" s="288">
        <f>IF(AG36="kw",SUMPRODUCT($Q$38:$Q$193,$AB$38:$AB$193,AG38:AG193),SUMPRODUCT($N$38:$N$193,AG38:AG193))</f>
        <v>19974.599999999999</v>
      </c>
      <c r="AH217" s="288">
        <f t="shared" ref="AH217:AR217" si="569">IF(AH36="kw",SUMPRODUCT($Q$38:$Q$193,$AB$38:$AB$193,AH38:AH193),SUMPRODUCT($N$38:$N$193,AH38:AH193))</f>
        <v>780</v>
      </c>
      <c r="AI217" s="288">
        <f>IF(AI36="kw",SUMPRODUCT($Q$38:$Q$193,$AB$38:$AB$193,AI38:AI193),SUMPRODUCT($N$38:$N$193,AI38:AI193))</f>
        <v>1884</v>
      </c>
      <c r="AJ217" s="288">
        <f t="shared" si="569"/>
        <v>16936.203006458603</v>
      </c>
      <c r="AK217" s="288">
        <f t="shared" si="569"/>
        <v>0</v>
      </c>
      <c r="AL217" s="288">
        <f t="shared" si="569"/>
        <v>0</v>
      </c>
      <c r="AM217" s="288">
        <f t="shared" si="569"/>
        <v>0</v>
      </c>
      <c r="AN217" s="288">
        <f t="shared" si="569"/>
        <v>0</v>
      </c>
      <c r="AO217" s="288">
        <f t="shared" si="569"/>
        <v>0</v>
      </c>
      <c r="AP217" s="288">
        <f t="shared" si="569"/>
        <v>0</v>
      </c>
      <c r="AQ217" s="288">
        <f t="shared" si="569"/>
        <v>0</v>
      </c>
      <c r="AR217" s="288">
        <f t="shared" si="569"/>
        <v>0</v>
      </c>
      <c r="AS217" s="334"/>
    </row>
    <row r="218" spans="2:45">
      <c r="B218" s="291" t="s">
        <v>845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10321152</v>
      </c>
      <c r="AF218" s="288">
        <f>SUMPRODUCT($O$38:$O$193,AF38:AF193)</f>
        <v>7597744.2681288868</v>
      </c>
      <c r="AG218" s="288">
        <f>IF(AG36="kw",SUMPRODUCT($Q$38:$Q$193,$AC$38:$AC$193,AG38:AG193),SUMPRODUCT($O$38:$O$193,AG38:AG193))</f>
        <v>13884.07</v>
      </c>
      <c r="AH218" s="288">
        <f t="shared" ref="AH218:AR218" si="570">IF(AH36="kw",SUMPRODUCT($Q$38:$Q$193,$AC$38:$AC$193,AH38:AH193),SUMPRODUCT($O$38:$O$193,AH38:AH193))</f>
        <v>144</v>
      </c>
      <c r="AI218" s="288">
        <f t="shared" si="570"/>
        <v>1884</v>
      </c>
      <c r="AJ218" s="288">
        <f t="shared" si="570"/>
        <v>16936.203006458603</v>
      </c>
      <c r="AK218" s="288">
        <f t="shared" si="570"/>
        <v>0</v>
      </c>
      <c r="AL218" s="288">
        <f t="shared" si="570"/>
        <v>0</v>
      </c>
      <c r="AM218" s="288">
        <f t="shared" si="570"/>
        <v>0</v>
      </c>
      <c r="AN218" s="288">
        <f t="shared" si="570"/>
        <v>0</v>
      </c>
      <c r="AO218" s="288">
        <f t="shared" si="570"/>
        <v>0</v>
      </c>
      <c r="AP218" s="288">
        <f t="shared" si="570"/>
        <v>0</v>
      </c>
      <c r="AQ218" s="288">
        <f t="shared" si="570"/>
        <v>0</v>
      </c>
      <c r="AR218" s="288">
        <f t="shared" si="570"/>
        <v>0</v>
      </c>
      <c r="AS218" s="334"/>
    </row>
    <row r="219" spans="2:45">
      <c r="B219" s="433" t="s">
        <v>846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10320589</v>
      </c>
      <c r="AF219" s="323">
        <f>SUMPRODUCT($P$38:$P$193,AF38:AF193)</f>
        <v>832171.09</v>
      </c>
      <c r="AG219" s="323">
        <f>IF(AG36="kw",SUMPRODUCT($Q$38:$Q$193,$AD$38:$AD$193,AG38:AG193),SUMPRODUCT($P$38:$P$193,AG38:AG193))</f>
        <v>9648.36</v>
      </c>
      <c r="AH219" s="323">
        <f>IF(AH36="kw",SUMPRODUCT($Q$38:$Q$193,$AD$38:$AD$193,AH38:AH193),SUMPRODUCT($P$38:$P$193,AH38:AH193))</f>
        <v>0</v>
      </c>
      <c r="AI219" s="323">
        <f t="shared" ref="AI219:AR219" si="571">IF(AI36="kw",SUMPRODUCT($Q$38:$Q$193,$AD$38:$AD$193,AI38:AI193),SUMPRODUCT($P$38:$P$193,AI38:AI193))</f>
        <v>1884</v>
      </c>
      <c r="AJ219" s="323">
        <f t="shared" si="571"/>
        <v>16936.203006458603</v>
      </c>
      <c r="AK219" s="323">
        <f t="shared" si="571"/>
        <v>0</v>
      </c>
      <c r="AL219" s="323">
        <f t="shared" si="571"/>
        <v>0</v>
      </c>
      <c r="AM219" s="323">
        <f t="shared" si="571"/>
        <v>0</v>
      </c>
      <c r="AN219" s="323">
        <f t="shared" si="571"/>
        <v>0</v>
      </c>
      <c r="AO219" s="323">
        <f t="shared" si="571"/>
        <v>0</v>
      </c>
      <c r="AP219" s="323">
        <f t="shared" si="571"/>
        <v>0</v>
      </c>
      <c r="AQ219" s="323">
        <f t="shared" si="571"/>
        <v>0</v>
      </c>
      <c r="AR219" s="323">
        <f t="shared" si="571"/>
        <v>0</v>
      </c>
      <c r="AS219" s="382"/>
    </row>
    <row r="220" spans="2:45" ht="20.25" customHeight="1">
      <c r="B220" s="364" t="s">
        <v>588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35" t="s">
        <v>211</v>
      </c>
      <c r="C224" s="937" t="s">
        <v>33</v>
      </c>
      <c r="D224" s="281" t="s">
        <v>421</v>
      </c>
      <c r="E224" s="941" t="s">
        <v>209</v>
      </c>
      <c r="F224" s="942"/>
      <c r="G224" s="942"/>
      <c r="H224" s="942"/>
      <c r="I224" s="942"/>
      <c r="J224" s="942"/>
      <c r="K224" s="942"/>
      <c r="L224" s="942"/>
      <c r="M224" s="942"/>
      <c r="N224" s="942"/>
      <c r="O224" s="942"/>
      <c r="P224" s="943"/>
      <c r="Q224" s="939" t="s">
        <v>213</v>
      </c>
      <c r="R224" s="281" t="s">
        <v>422</v>
      </c>
      <c r="S224" s="932" t="s">
        <v>212</v>
      </c>
      <c r="T224" s="933"/>
      <c r="U224" s="933"/>
      <c r="V224" s="933"/>
      <c r="W224" s="933"/>
      <c r="X224" s="933"/>
      <c r="Y224" s="933"/>
      <c r="Z224" s="933"/>
      <c r="AA224" s="933"/>
      <c r="AB224" s="933"/>
      <c r="AC224" s="933"/>
      <c r="AD224" s="944"/>
      <c r="AE224" s="932" t="s">
        <v>242</v>
      </c>
      <c r="AF224" s="933"/>
      <c r="AG224" s="933"/>
      <c r="AH224" s="933"/>
      <c r="AI224" s="933"/>
      <c r="AJ224" s="933"/>
      <c r="AK224" s="933"/>
      <c r="AL224" s="933"/>
      <c r="AM224" s="933"/>
      <c r="AN224" s="933"/>
      <c r="AO224" s="933"/>
      <c r="AP224" s="933"/>
      <c r="AQ224" s="933"/>
      <c r="AR224" s="933"/>
      <c r="AS224" s="934"/>
    </row>
    <row r="225" spans="1:45" ht="60.75" customHeight="1">
      <c r="B225" s="936"/>
      <c r="C225" s="938"/>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40"/>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General Service 50 to 4,999 kW</v>
      </c>
      <c r="AH225" s="282" t="str">
        <f>'1.  LRAMVA Summary'!$G$53</f>
        <v>Large Use</v>
      </c>
      <c r="AI225" s="282" t="str">
        <f>'1.  LRAMVA Summary'!$H$53</f>
        <v>Large Use 2</v>
      </c>
      <c r="AJ225" s="282" t="str">
        <f>'1.  LRAMVA Summary'!$I$53</f>
        <v>Street Lighting</v>
      </c>
      <c r="AK225" s="282" t="str">
        <f>'1.  LRAMVA Summary'!$J$53</f>
        <v>Unmetered Scattered Load</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v>
      </c>
      <c r="AK226" s="288" t="str">
        <f>'1.  LRAMVA Summary'!$J$54</f>
        <v>kWh</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2">AF228</f>
        <v>0</v>
      </c>
      <c r="AG229" s="407">
        <f t="shared" ref="AG229" si="573">AG228</f>
        <v>0</v>
      </c>
      <c r="AH229" s="407">
        <f t="shared" ref="AH229" si="574">AH228</f>
        <v>0</v>
      </c>
      <c r="AI229" s="407">
        <f t="shared" ref="AI229" si="575">AI228</f>
        <v>0</v>
      </c>
      <c r="AJ229" s="407">
        <f t="shared" ref="AJ229" si="576">AJ228</f>
        <v>0</v>
      </c>
      <c r="AK229" s="407">
        <f t="shared" ref="AK229" si="577">AK228</f>
        <v>0</v>
      </c>
      <c r="AL229" s="407">
        <f t="shared" ref="AL229" si="578">AL228</f>
        <v>0</v>
      </c>
      <c r="AM229" s="407">
        <f t="shared" ref="AM229" si="579">AM228</f>
        <v>0</v>
      </c>
      <c r="AN229" s="407">
        <f t="shared" ref="AN229" si="580">AN228</f>
        <v>0</v>
      </c>
      <c r="AO229" s="407">
        <f t="shared" ref="AO229" si="581">AO228</f>
        <v>0</v>
      </c>
      <c r="AP229" s="407">
        <f t="shared" ref="AP229" si="582">AP228</f>
        <v>0</v>
      </c>
      <c r="AQ229" s="407">
        <f t="shared" ref="AQ229" si="583">AQ228</f>
        <v>0</v>
      </c>
      <c r="AR229" s="407">
        <f t="shared" ref="AR229" si="584">AR228</f>
        <v>0</v>
      </c>
      <c r="AS229" s="294"/>
    </row>
    <row r="230" spans="1:45" ht="15.75" outlineLevel="1">
      <c r="B230" s="295"/>
      <c r="C230" s="296"/>
      <c r="D230" s="296"/>
      <c r="E230" s="296"/>
      <c r="F230" s="296"/>
      <c r="G230" s="296"/>
      <c r="H230" s="296"/>
      <c r="I230" s="296"/>
      <c r="J230" s="747"/>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5">AF231</f>
        <v>0</v>
      </c>
      <c r="AG232" s="407">
        <f t="shared" ref="AG232" si="586">AG231</f>
        <v>0</v>
      </c>
      <c r="AH232" s="407">
        <f t="shared" ref="AH232" si="587">AH231</f>
        <v>0</v>
      </c>
      <c r="AI232" s="407">
        <f t="shared" ref="AI232" si="588">AI231</f>
        <v>0</v>
      </c>
      <c r="AJ232" s="407">
        <f t="shared" ref="AJ232" si="589">AJ231</f>
        <v>0</v>
      </c>
      <c r="AK232" s="407">
        <f t="shared" ref="AK232" si="590">AK231</f>
        <v>0</v>
      </c>
      <c r="AL232" s="407">
        <f t="shared" ref="AL232" si="591">AL231</f>
        <v>0</v>
      </c>
      <c r="AM232" s="407">
        <f t="shared" ref="AM232" si="592">AM231</f>
        <v>0</v>
      </c>
      <c r="AN232" s="407">
        <f t="shared" ref="AN232" si="593">AN231</f>
        <v>0</v>
      </c>
      <c r="AO232" s="407">
        <f t="shared" ref="AO232" si="594">AO231</f>
        <v>0</v>
      </c>
      <c r="AP232" s="407">
        <f t="shared" ref="AP232" si="595">AP231</f>
        <v>0</v>
      </c>
      <c r="AQ232" s="407">
        <f t="shared" ref="AQ232" si="596">AQ231</f>
        <v>0</v>
      </c>
      <c r="AR232" s="407">
        <f t="shared" ref="AR232" si="597">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8">AF234</f>
        <v>0</v>
      </c>
      <c r="AG235" s="407">
        <f t="shared" ref="AG235" si="599">AG234</f>
        <v>0</v>
      </c>
      <c r="AH235" s="407">
        <f t="shared" ref="AH235" si="600">AH234</f>
        <v>0</v>
      </c>
      <c r="AI235" s="407">
        <f t="shared" ref="AI235" si="601">AI234</f>
        <v>0</v>
      </c>
      <c r="AJ235" s="407">
        <f t="shared" ref="AJ235" si="602">AJ234</f>
        <v>0</v>
      </c>
      <c r="AK235" s="407">
        <f t="shared" ref="AK235" si="603">AK234</f>
        <v>0</v>
      </c>
      <c r="AL235" s="407">
        <f t="shared" ref="AL235" si="604">AL234</f>
        <v>0</v>
      </c>
      <c r="AM235" s="407">
        <f t="shared" ref="AM235" si="605">AM234</f>
        <v>0</v>
      </c>
      <c r="AN235" s="407">
        <f t="shared" ref="AN235" si="606">AN234</f>
        <v>0</v>
      </c>
      <c r="AO235" s="407">
        <f t="shared" ref="AO235" si="607">AO234</f>
        <v>0</v>
      </c>
      <c r="AP235" s="407">
        <f t="shared" ref="AP235" si="608">AP234</f>
        <v>0</v>
      </c>
      <c r="AQ235" s="407">
        <f t="shared" ref="AQ235" si="609">AQ234</f>
        <v>0</v>
      </c>
      <c r="AR235" s="407">
        <f t="shared" ref="AR235" si="610">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663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11">AF237</f>
        <v>0</v>
      </c>
      <c r="AG238" s="407">
        <f t="shared" ref="AG238" si="612">AG237</f>
        <v>0</v>
      </c>
      <c r="AH238" s="407">
        <f t="shared" ref="AH238" si="613">AH237</f>
        <v>0</v>
      </c>
      <c r="AI238" s="407">
        <f t="shared" ref="AI238" si="614">AI237</f>
        <v>0</v>
      </c>
      <c r="AJ238" s="407">
        <f t="shared" ref="AJ238" si="615">AJ237</f>
        <v>0</v>
      </c>
      <c r="AK238" s="407">
        <f t="shared" ref="AK238" si="616">AK237</f>
        <v>0</v>
      </c>
      <c r="AL238" s="407">
        <f t="shared" ref="AL238" si="617">AL237</f>
        <v>0</v>
      </c>
      <c r="AM238" s="407">
        <f t="shared" ref="AM238" si="618">AM237</f>
        <v>0</v>
      </c>
      <c r="AN238" s="407">
        <f t="shared" ref="AN238" si="619">AN237</f>
        <v>0</v>
      </c>
      <c r="AO238" s="407">
        <f t="shared" ref="AO238" si="620">AO237</f>
        <v>0</v>
      </c>
      <c r="AP238" s="407">
        <f t="shared" ref="AP238" si="621">AP237</f>
        <v>0</v>
      </c>
      <c r="AQ238" s="407">
        <f t="shared" ref="AQ238" si="622">AQ237</f>
        <v>0</v>
      </c>
      <c r="AR238" s="407">
        <f t="shared" ref="AR238" si="623">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4">AF240</f>
        <v>0</v>
      </c>
      <c r="AG241" s="407">
        <f t="shared" ref="AG241" si="625">AG240</f>
        <v>0</v>
      </c>
      <c r="AH241" s="407">
        <f t="shared" ref="AH241" si="626">AH240</f>
        <v>0</v>
      </c>
      <c r="AI241" s="407">
        <f t="shared" ref="AI241" si="627">AI240</f>
        <v>0</v>
      </c>
      <c r="AJ241" s="407">
        <f t="shared" ref="AJ241" si="628">AJ240</f>
        <v>0</v>
      </c>
      <c r="AK241" s="407">
        <f t="shared" ref="AK241" si="629">AK240</f>
        <v>0</v>
      </c>
      <c r="AL241" s="407">
        <f t="shared" ref="AL241" si="630">AL240</f>
        <v>0</v>
      </c>
      <c r="AM241" s="407">
        <f t="shared" ref="AM241" si="631">AM240</f>
        <v>0</v>
      </c>
      <c r="AN241" s="407">
        <f t="shared" ref="AN241" si="632">AN240</f>
        <v>0</v>
      </c>
      <c r="AO241" s="407">
        <f t="shared" ref="AO241" si="633">AO240</f>
        <v>0</v>
      </c>
      <c r="AP241" s="407">
        <f t="shared" ref="AP241" si="634">AP240</f>
        <v>0</v>
      </c>
      <c r="AQ241" s="407">
        <f t="shared" ref="AQ241" si="635">AQ240</f>
        <v>0</v>
      </c>
      <c r="AR241" s="407">
        <f t="shared" ref="AR241" si="636">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7">AF244</f>
        <v>0</v>
      </c>
      <c r="AG245" s="407">
        <f t="shared" ref="AG245" si="638">AG244</f>
        <v>0</v>
      </c>
      <c r="AH245" s="407">
        <f t="shared" ref="AH245" si="639">AH244</f>
        <v>0</v>
      </c>
      <c r="AI245" s="407">
        <f t="shared" ref="AI245" si="640">AI244</f>
        <v>0</v>
      </c>
      <c r="AJ245" s="407">
        <f t="shared" ref="AJ245" si="641">AJ244</f>
        <v>0</v>
      </c>
      <c r="AK245" s="407">
        <f t="shared" ref="AK245" si="642">AK244</f>
        <v>0</v>
      </c>
      <c r="AL245" s="407">
        <f t="shared" ref="AL245" si="643">AL244</f>
        <v>0</v>
      </c>
      <c r="AM245" s="407">
        <f t="shared" ref="AM245" si="644">AM244</f>
        <v>0</v>
      </c>
      <c r="AN245" s="407">
        <f t="shared" ref="AN245" si="645">AN244</f>
        <v>0</v>
      </c>
      <c r="AO245" s="407">
        <f t="shared" ref="AO245" si="646">AO244</f>
        <v>0</v>
      </c>
      <c r="AP245" s="407">
        <f t="shared" ref="AP245" si="647">AP244</f>
        <v>0</v>
      </c>
      <c r="AQ245" s="407">
        <f t="shared" ref="AQ245" si="648">AQ244</f>
        <v>0</v>
      </c>
      <c r="AR245" s="407">
        <f t="shared" ref="AR245" si="649">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50">AF247</f>
        <v>0</v>
      </c>
      <c r="AG248" s="407">
        <f t="shared" ref="AG248" si="651">AG247</f>
        <v>0</v>
      </c>
      <c r="AH248" s="407">
        <f t="shared" ref="AH248" si="652">AH247</f>
        <v>0</v>
      </c>
      <c r="AI248" s="407">
        <f t="shared" ref="AI248" si="653">AI247</f>
        <v>0</v>
      </c>
      <c r="AJ248" s="407">
        <f t="shared" ref="AJ248" si="654">AJ247</f>
        <v>0</v>
      </c>
      <c r="AK248" s="407">
        <f t="shared" ref="AK248" si="655">AK247</f>
        <v>0</v>
      </c>
      <c r="AL248" s="407">
        <f t="shared" ref="AL248" si="656">AL247</f>
        <v>0</v>
      </c>
      <c r="AM248" s="407">
        <f t="shared" ref="AM248" si="657">AM247</f>
        <v>0</v>
      </c>
      <c r="AN248" s="407">
        <f t="shared" ref="AN248" si="658">AN247</f>
        <v>0</v>
      </c>
      <c r="AO248" s="407">
        <f t="shared" ref="AO248" si="659">AO247</f>
        <v>0</v>
      </c>
      <c r="AP248" s="407">
        <f t="shared" ref="AP248" si="660">AP247</f>
        <v>0</v>
      </c>
      <c r="AQ248" s="407">
        <f t="shared" ref="AQ248" si="661">AQ247</f>
        <v>0</v>
      </c>
      <c r="AR248" s="407">
        <f t="shared" ref="AR248" si="662">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3">AF250</f>
        <v>0</v>
      </c>
      <c r="AG251" s="407">
        <f t="shared" ref="AG251" si="664">AG250</f>
        <v>0</v>
      </c>
      <c r="AH251" s="407">
        <f t="shared" ref="AH251" si="665">AH250</f>
        <v>0</v>
      </c>
      <c r="AI251" s="407">
        <f t="shared" ref="AI251" si="666">AI250</f>
        <v>0</v>
      </c>
      <c r="AJ251" s="407">
        <f t="shared" ref="AJ251" si="667">AJ250</f>
        <v>0</v>
      </c>
      <c r="AK251" s="407">
        <f t="shared" ref="AK251" si="668">AK250</f>
        <v>0</v>
      </c>
      <c r="AL251" s="407">
        <f t="shared" ref="AL251" si="669">AL250</f>
        <v>0</v>
      </c>
      <c r="AM251" s="407">
        <f t="shared" ref="AM251" si="670">AM250</f>
        <v>0</v>
      </c>
      <c r="AN251" s="407">
        <f t="shared" ref="AN251" si="671">AN250</f>
        <v>0</v>
      </c>
      <c r="AO251" s="407">
        <f t="shared" ref="AO251" si="672">AO250</f>
        <v>0</v>
      </c>
      <c r="AP251" s="407">
        <f t="shared" ref="AP251" si="673">AP250</f>
        <v>0</v>
      </c>
      <c r="AQ251" s="407">
        <f t="shared" ref="AQ251" si="674">AQ250</f>
        <v>0</v>
      </c>
      <c r="AR251" s="407">
        <f t="shared" ref="AR251" si="675">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6">AF253</f>
        <v>0</v>
      </c>
      <c r="AG254" s="407">
        <f t="shared" ref="AG254" si="677">AG253</f>
        <v>0</v>
      </c>
      <c r="AH254" s="407">
        <f t="shared" ref="AH254" si="678">AH253</f>
        <v>0</v>
      </c>
      <c r="AI254" s="407">
        <f t="shared" ref="AI254" si="679">AI253</f>
        <v>0</v>
      </c>
      <c r="AJ254" s="407">
        <f t="shared" ref="AJ254" si="680">AJ253</f>
        <v>0</v>
      </c>
      <c r="AK254" s="407">
        <f t="shared" ref="AK254" si="681">AK253</f>
        <v>0</v>
      </c>
      <c r="AL254" s="407">
        <f t="shared" ref="AL254" si="682">AL253</f>
        <v>0</v>
      </c>
      <c r="AM254" s="407">
        <f t="shared" ref="AM254" si="683">AM253</f>
        <v>0</v>
      </c>
      <c r="AN254" s="407">
        <f t="shared" ref="AN254" si="684">AN253</f>
        <v>0</v>
      </c>
      <c r="AO254" s="407">
        <f t="shared" ref="AO254" si="685">AO253</f>
        <v>0</v>
      </c>
      <c r="AP254" s="407">
        <f t="shared" ref="AP254" si="686">AP253</f>
        <v>0</v>
      </c>
      <c r="AQ254" s="407">
        <f t="shared" ref="AQ254" si="687">AQ253</f>
        <v>0</v>
      </c>
      <c r="AR254" s="407">
        <f t="shared" ref="AR254" si="688">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9">AF256</f>
        <v>0</v>
      </c>
      <c r="AG257" s="407">
        <f t="shared" ref="AG257" si="690">AG256</f>
        <v>0</v>
      </c>
      <c r="AH257" s="407">
        <f t="shared" ref="AH257" si="691">AH256</f>
        <v>0</v>
      </c>
      <c r="AI257" s="407">
        <f t="shared" ref="AI257" si="692">AI256</f>
        <v>0</v>
      </c>
      <c r="AJ257" s="407">
        <f t="shared" ref="AJ257" si="693">AJ256</f>
        <v>0</v>
      </c>
      <c r="AK257" s="407">
        <f t="shared" ref="AK257" si="694">AK256</f>
        <v>0</v>
      </c>
      <c r="AL257" s="407">
        <f t="shared" ref="AL257" si="695">AL256</f>
        <v>0</v>
      </c>
      <c r="AM257" s="407">
        <f t="shared" ref="AM257" si="696">AM256</f>
        <v>0</v>
      </c>
      <c r="AN257" s="407">
        <f t="shared" ref="AN257" si="697">AN256</f>
        <v>0</v>
      </c>
      <c r="AO257" s="407">
        <f t="shared" ref="AO257" si="698">AO256</f>
        <v>0</v>
      </c>
      <c r="AP257" s="407">
        <f t="shared" ref="AP257" si="699">AP256</f>
        <v>0</v>
      </c>
      <c r="AQ257" s="407">
        <f t="shared" ref="AQ257" si="700">AQ256</f>
        <v>0</v>
      </c>
      <c r="AR257" s="407">
        <f t="shared" ref="AR257" si="701">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2">AF260</f>
        <v>0</v>
      </c>
      <c r="AG261" s="407">
        <f t="shared" ref="AG261" si="703">AG260</f>
        <v>0</v>
      </c>
      <c r="AH261" s="407">
        <f t="shared" ref="AH261" si="704">AH260</f>
        <v>0</v>
      </c>
      <c r="AI261" s="407">
        <f t="shared" ref="AI261" si="705">AI260</f>
        <v>0</v>
      </c>
      <c r="AJ261" s="407">
        <f t="shared" ref="AJ261" si="706">AJ260</f>
        <v>0</v>
      </c>
      <c r="AK261" s="407">
        <f t="shared" ref="AK261" si="707">AK260</f>
        <v>0</v>
      </c>
      <c r="AL261" s="407">
        <f t="shared" ref="AL261" si="708">AL260</f>
        <v>0</v>
      </c>
      <c r="AM261" s="407">
        <f t="shared" ref="AM261" si="709">AM260</f>
        <v>0</v>
      </c>
      <c r="AN261" s="407">
        <f t="shared" ref="AN261" si="710">AN260</f>
        <v>0</v>
      </c>
      <c r="AO261" s="407">
        <f t="shared" ref="AO261" si="711">AO260</f>
        <v>0</v>
      </c>
      <c r="AP261" s="407">
        <f t="shared" ref="AP261" si="712">AP260</f>
        <v>0</v>
      </c>
      <c r="AQ261" s="407">
        <f t="shared" ref="AQ261" si="713">AQ260</f>
        <v>0</v>
      </c>
      <c r="AR261" s="407">
        <f t="shared" ref="AR261" si="714">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5">AF263</f>
        <v>0</v>
      </c>
      <c r="AG264" s="407">
        <f t="shared" ref="AG264" si="716">AG263</f>
        <v>0</v>
      </c>
      <c r="AH264" s="407">
        <f t="shared" ref="AH264" si="717">AH263</f>
        <v>0</v>
      </c>
      <c r="AI264" s="407">
        <f t="shared" ref="AI264" si="718">AI263</f>
        <v>0</v>
      </c>
      <c r="AJ264" s="407">
        <f t="shared" ref="AJ264" si="719">AJ263</f>
        <v>0</v>
      </c>
      <c r="AK264" s="407">
        <f t="shared" ref="AK264" si="720">AK263</f>
        <v>0</v>
      </c>
      <c r="AL264" s="407">
        <f t="shared" ref="AL264" si="721">AL263</f>
        <v>0</v>
      </c>
      <c r="AM264" s="407">
        <f t="shared" ref="AM264" si="722">AM263</f>
        <v>0</v>
      </c>
      <c r="AN264" s="407">
        <f t="shared" ref="AN264" si="723">AN263</f>
        <v>0</v>
      </c>
      <c r="AO264" s="407">
        <f t="shared" ref="AO264" si="724">AO263</f>
        <v>0</v>
      </c>
      <c r="AP264" s="407">
        <f t="shared" ref="AP264" si="725">AP263</f>
        <v>0</v>
      </c>
      <c r="AQ264" s="407">
        <f t="shared" ref="AQ264" si="726">AQ263</f>
        <v>0</v>
      </c>
      <c r="AR264" s="407">
        <f t="shared" ref="AR264" si="727">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8">AF266</f>
        <v>0</v>
      </c>
      <c r="AG267" s="407">
        <f t="shared" ref="AG267" si="729">AG266</f>
        <v>0</v>
      </c>
      <c r="AH267" s="407">
        <f t="shared" ref="AH267" si="730">AH266</f>
        <v>0</v>
      </c>
      <c r="AI267" s="407">
        <f t="shared" ref="AI267" si="731">AI266</f>
        <v>0</v>
      </c>
      <c r="AJ267" s="407">
        <f t="shared" ref="AJ267" si="732">AJ266</f>
        <v>0</v>
      </c>
      <c r="AK267" s="407">
        <f t="shared" ref="AK267" si="733">AK266</f>
        <v>0</v>
      </c>
      <c r="AL267" s="407">
        <f t="shared" ref="AL267" si="734">AL266</f>
        <v>0</v>
      </c>
      <c r="AM267" s="407">
        <f t="shared" ref="AM267" si="735">AM266</f>
        <v>0</v>
      </c>
      <c r="AN267" s="407">
        <f t="shared" ref="AN267" si="736">AN266</f>
        <v>0</v>
      </c>
      <c r="AO267" s="407">
        <f t="shared" ref="AO267" si="737">AO266</f>
        <v>0</v>
      </c>
      <c r="AP267" s="407">
        <f t="shared" ref="AP267" si="738">AP266</f>
        <v>0</v>
      </c>
      <c r="AQ267" s="407">
        <f t="shared" ref="AQ267" si="739">AQ266</f>
        <v>0</v>
      </c>
      <c r="AR267" s="407">
        <f t="shared" ref="AR267" si="740">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41">AF270</f>
        <v>0</v>
      </c>
      <c r="AG271" s="407">
        <f t="shared" ref="AG271" si="742">AG270</f>
        <v>0</v>
      </c>
      <c r="AH271" s="407">
        <f t="shared" ref="AH271" si="743">AH270</f>
        <v>0</v>
      </c>
      <c r="AI271" s="407">
        <f t="shared" ref="AI271" si="744">AI270</f>
        <v>0</v>
      </c>
      <c r="AJ271" s="407">
        <f t="shared" ref="AJ271" si="745">AJ270</f>
        <v>0</v>
      </c>
      <c r="AK271" s="407">
        <f t="shared" ref="AK271" si="746">AK270</f>
        <v>0</v>
      </c>
      <c r="AL271" s="407">
        <f t="shared" ref="AL271" si="747">AL270</f>
        <v>0</v>
      </c>
      <c r="AM271" s="407">
        <f t="shared" ref="AM271" si="748">AM270</f>
        <v>0</v>
      </c>
      <c r="AN271" s="407">
        <f t="shared" ref="AN271" si="749">AN270</f>
        <v>0</v>
      </c>
      <c r="AO271" s="407">
        <f t="shared" ref="AO271" si="750">AO270</f>
        <v>0</v>
      </c>
      <c r="AP271" s="407">
        <f t="shared" ref="AP271" si="751">AP270</f>
        <v>0</v>
      </c>
      <c r="AQ271" s="407">
        <f t="shared" ref="AQ271" si="752">AQ270</f>
        <v>0</v>
      </c>
      <c r="AR271" s="407">
        <f t="shared" ref="AR271" si="753">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4">AF274</f>
        <v>0</v>
      </c>
      <c r="AG275" s="407">
        <f t="shared" si="754"/>
        <v>0</v>
      </c>
      <c r="AH275" s="407">
        <f t="shared" si="754"/>
        <v>0</v>
      </c>
      <c r="AI275" s="407">
        <f t="shared" si="754"/>
        <v>0</v>
      </c>
      <c r="AJ275" s="407">
        <f t="shared" si="754"/>
        <v>0</v>
      </c>
      <c r="AK275" s="407">
        <f t="shared" si="754"/>
        <v>0</v>
      </c>
      <c r="AL275" s="407">
        <f t="shared" si="754"/>
        <v>0</v>
      </c>
      <c r="AM275" s="407">
        <f t="shared" si="754"/>
        <v>0</v>
      </c>
      <c r="AN275" s="407">
        <f t="shared" si="754"/>
        <v>0</v>
      </c>
      <c r="AO275" s="407">
        <f t="shared" si="754"/>
        <v>0</v>
      </c>
      <c r="AP275" s="407">
        <f t="shared" si="754"/>
        <v>0</v>
      </c>
      <c r="AQ275" s="407">
        <f t="shared" si="754"/>
        <v>0</v>
      </c>
      <c r="AR275" s="407">
        <f t="shared" si="754"/>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5">AF277</f>
        <v>0</v>
      </c>
      <c r="AG278" s="407">
        <f t="shared" si="755"/>
        <v>0</v>
      </c>
      <c r="AH278" s="407">
        <f t="shared" si="755"/>
        <v>0</v>
      </c>
      <c r="AI278" s="407">
        <f t="shared" si="755"/>
        <v>0</v>
      </c>
      <c r="AJ278" s="407">
        <f t="shared" si="755"/>
        <v>0</v>
      </c>
      <c r="AK278" s="407">
        <f t="shared" si="755"/>
        <v>0</v>
      </c>
      <c r="AL278" s="407">
        <f t="shared" si="755"/>
        <v>0</v>
      </c>
      <c r="AM278" s="407">
        <f t="shared" si="755"/>
        <v>0</v>
      </c>
      <c r="AN278" s="407">
        <f t="shared" si="755"/>
        <v>0</v>
      </c>
      <c r="AO278" s="407">
        <f t="shared" si="755"/>
        <v>0</v>
      </c>
      <c r="AP278" s="407">
        <f t="shared" si="755"/>
        <v>0</v>
      </c>
      <c r="AQ278" s="407">
        <f t="shared" si="755"/>
        <v>0</v>
      </c>
      <c r="AR278" s="407">
        <f t="shared" si="755"/>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6">AF281</f>
        <v>0</v>
      </c>
      <c r="AG282" s="407">
        <f t="shared" si="756"/>
        <v>0</v>
      </c>
      <c r="AH282" s="407">
        <f t="shared" si="756"/>
        <v>0</v>
      </c>
      <c r="AI282" s="407">
        <f t="shared" si="756"/>
        <v>0</v>
      </c>
      <c r="AJ282" s="407">
        <f t="shared" si="756"/>
        <v>0</v>
      </c>
      <c r="AK282" s="407">
        <f t="shared" si="756"/>
        <v>0</v>
      </c>
      <c r="AL282" s="407">
        <f t="shared" si="756"/>
        <v>0</v>
      </c>
      <c r="AM282" s="407">
        <f t="shared" si="756"/>
        <v>0</v>
      </c>
      <c r="AN282" s="407">
        <f t="shared" si="756"/>
        <v>0</v>
      </c>
      <c r="AO282" s="407">
        <f t="shared" si="756"/>
        <v>0</v>
      </c>
      <c r="AP282" s="407">
        <f t="shared" si="756"/>
        <v>0</v>
      </c>
      <c r="AQ282" s="407">
        <f t="shared" si="756"/>
        <v>0</v>
      </c>
      <c r="AR282" s="407">
        <f t="shared" si="756"/>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t="30" outlineLevel="1">
      <c r="A284" s="511">
        <v>18</v>
      </c>
      <c r="B284" s="509" t="s">
        <v>1020</v>
      </c>
      <c r="C284" s="288" t="s">
        <v>25</v>
      </c>
      <c r="D284" s="292">
        <f>+'7.  Persistence Report'!AV272</f>
        <v>2781</v>
      </c>
      <c r="E284" s="292">
        <f>+'7.  Persistence Report'!AW272</f>
        <v>2781</v>
      </c>
      <c r="F284" s="292">
        <f>+'7.  Persistence Report'!AX272</f>
        <v>2781</v>
      </c>
      <c r="G284" s="292">
        <f>+'7.  Persistence Report'!AY272</f>
        <v>2781</v>
      </c>
      <c r="H284" s="292">
        <f>+'7.  Persistence Report'!AZ272</f>
        <v>2781</v>
      </c>
      <c r="I284" s="292">
        <f>+'7.  Persistence Report'!BA272</f>
        <v>2781</v>
      </c>
      <c r="J284" s="292">
        <f>+'7.  Persistence Report'!BB272</f>
        <v>2781</v>
      </c>
      <c r="K284" s="292">
        <f>+'7.  Persistence Report'!BC272</f>
        <v>2781</v>
      </c>
      <c r="L284" s="292">
        <f>+'7.  Persistence Report'!BD272</f>
        <v>2781</v>
      </c>
      <c r="M284" s="292">
        <f>+'7.  Persistence Report'!BE272</f>
        <v>2781</v>
      </c>
      <c r="N284" s="292">
        <f>+'7.  Persistence Report'!BF272</f>
        <v>2781</v>
      </c>
      <c r="O284" s="292">
        <f>+'7.  Persistence Report'!BG272</f>
        <v>2781</v>
      </c>
      <c r="P284" s="292">
        <f>+'7.  Persistence Report'!BH272</f>
        <v>2781</v>
      </c>
      <c r="Q284" s="292">
        <v>12</v>
      </c>
      <c r="R284" s="292"/>
      <c r="S284" s="292"/>
      <c r="T284" s="292"/>
      <c r="U284" s="292"/>
      <c r="V284" s="292"/>
      <c r="W284" s="292"/>
      <c r="X284" s="292"/>
      <c r="Y284" s="292"/>
      <c r="Z284" s="292"/>
      <c r="AA284" s="292"/>
      <c r="AB284" s="292"/>
      <c r="AC284" s="292"/>
      <c r="AD284" s="292"/>
      <c r="AE284" s="864">
        <v>1</v>
      </c>
      <c r="AF284" s="406"/>
      <c r="AG284" s="406"/>
      <c r="AH284" s="406"/>
      <c r="AI284" s="406"/>
      <c r="AJ284" s="406"/>
      <c r="AK284" s="406"/>
      <c r="AL284" s="411"/>
      <c r="AM284" s="411"/>
      <c r="AN284" s="411"/>
      <c r="AO284" s="411"/>
      <c r="AP284" s="411"/>
      <c r="AQ284" s="411"/>
      <c r="AR284" s="411"/>
      <c r="AS284" s="293">
        <f>SUM(AE284:AR284)</f>
        <v>1</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1</v>
      </c>
      <c r="AF285" s="407">
        <f t="shared" ref="AF285:AR285" si="757">AF284</f>
        <v>0</v>
      </c>
      <c r="AG285" s="407">
        <f t="shared" si="757"/>
        <v>0</v>
      </c>
      <c r="AH285" s="407">
        <f t="shared" si="757"/>
        <v>0</v>
      </c>
      <c r="AI285" s="407">
        <f t="shared" si="757"/>
        <v>0</v>
      </c>
      <c r="AJ285" s="407">
        <f t="shared" si="757"/>
        <v>0</v>
      </c>
      <c r="AK285" s="407">
        <f t="shared" si="757"/>
        <v>0</v>
      </c>
      <c r="AL285" s="407">
        <f t="shared" si="757"/>
        <v>0</v>
      </c>
      <c r="AM285" s="407">
        <f t="shared" si="757"/>
        <v>0</v>
      </c>
      <c r="AN285" s="407">
        <f t="shared" si="757"/>
        <v>0</v>
      </c>
      <c r="AO285" s="407">
        <f t="shared" si="757"/>
        <v>0</v>
      </c>
      <c r="AP285" s="407">
        <f t="shared" si="757"/>
        <v>0</v>
      </c>
      <c r="AQ285" s="407">
        <f t="shared" si="757"/>
        <v>0</v>
      </c>
      <c r="AR285" s="407">
        <f t="shared" si="757"/>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8">AF287</f>
        <v>0</v>
      </c>
      <c r="AG288" s="407">
        <f t="shared" si="758"/>
        <v>0</v>
      </c>
      <c r="AH288" s="407">
        <f t="shared" si="758"/>
        <v>0</v>
      </c>
      <c r="AI288" s="407">
        <f t="shared" si="758"/>
        <v>0</v>
      </c>
      <c r="AJ288" s="407">
        <f t="shared" si="758"/>
        <v>0</v>
      </c>
      <c r="AK288" s="407">
        <f t="shared" si="758"/>
        <v>0</v>
      </c>
      <c r="AL288" s="407">
        <f t="shared" si="758"/>
        <v>0</v>
      </c>
      <c r="AM288" s="407">
        <f t="shared" si="758"/>
        <v>0</v>
      </c>
      <c r="AN288" s="407">
        <f t="shared" si="758"/>
        <v>0</v>
      </c>
      <c r="AO288" s="407">
        <f t="shared" si="758"/>
        <v>0</v>
      </c>
      <c r="AP288" s="407">
        <f t="shared" si="758"/>
        <v>0</v>
      </c>
      <c r="AQ288" s="407">
        <f t="shared" si="758"/>
        <v>0</v>
      </c>
      <c r="AR288" s="407">
        <f t="shared" si="758"/>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9">AE290</f>
        <v>0</v>
      </c>
      <c r="AF291" s="407">
        <f t="shared" si="759"/>
        <v>0</v>
      </c>
      <c r="AG291" s="407">
        <f t="shared" si="759"/>
        <v>0</v>
      </c>
      <c r="AH291" s="407">
        <f t="shared" si="759"/>
        <v>0</v>
      </c>
      <c r="AI291" s="407">
        <f t="shared" si="759"/>
        <v>0</v>
      </c>
      <c r="AJ291" s="407">
        <f t="shared" si="759"/>
        <v>0</v>
      </c>
      <c r="AK291" s="407">
        <f t="shared" si="759"/>
        <v>0</v>
      </c>
      <c r="AL291" s="407">
        <f t="shared" si="759"/>
        <v>0</v>
      </c>
      <c r="AM291" s="407">
        <f t="shared" si="759"/>
        <v>0</v>
      </c>
      <c r="AN291" s="407">
        <f t="shared" si="759"/>
        <v>0</v>
      </c>
      <c r="AO291" s="407">
        <f t="shared" si="759"/>
        <v>0</v>
      </c>
      <c r="AP291" s="407">
        <f t="shared" si="759"/>
        <v>0</v>
      </c>
      <c r="AQ291" s="407">
        <f t="shared" si="759"/>
        <v>0</v>
      </c>
      <c r="AR291" s="407">
        <f t="shared" si="759"/>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f>+'7.  Persistence Report'!AV264</f>
        <v>15788572</v>
      </c>
      <c r="E295" s="292">
        <f>+'7.  Persistence Report'!AW264</f>
        <v>15788572</v>
      </c>
      <c r="F295" s="292">
        <f>+'7.  Persistence Report'!AX264</f>
        <v>15788572</v>
      </c>
      <c r="G295" s="292">
        <f>+'7.  Persistence Report'!AY264</f>
        <v>15788572</v>
      </c>
      <c r="H295" s="292">
        <f>+'7.  Persistence Report'!AZ264</f>
        <v>15788572</v>
      </c>
      <c r="I295" s="292">
        <f>+'7.  Persistence Report'!BA264</f>
        <v>15788572</v>
      </c>
      <c r="J295" s="292">
        <f>+'7.  Persistence Report'!BB264</f>
        <v>15788572</v>
      </c>
      <c r="K295" s="292">
        <f>+'7.  Persistence Report'!BC264</f>
        <v>15786158</v>
      </c>
      <c r="L295" s="292">
        <f>+'7.  Persistence Report'!BD264</f>
        <v>15786158</v>
      </c>
      <c r="M295" s="292">
        <f>+'7.  Persistence Report'!BE264</f>
        <v>15715829</v>
      </c>
      <c r="N295" s="292">
        <f>+'7.  Persistence Report'!BF264</f>
        <v>15495884</v>
      </c>
      <c r="O295" s="292">
        <f>+'7.  Persistence Report'!BG264</f>
        <v>15486648</v>
      </c>
      <c r="P295" s="292">
        <f>+'7.  Persistence Report'!BH264</f>
        <v>15486648</v>
      </c>
      <c r="Q295" s="288"/>
      <c r="R295" s="292">
        <f>+'7.  Persistence Report'!Q264</f>
        <v>1031</v>
      </c>
      <c r="S295" s="292">
        <f>+'7.  Persistence Report'!R264</f>
        <v>1031</v>
      </c>
      <c r="T295" s="292">
        <f>+'7.  Persistence Report'!S264</f>
        <v>1031</v>
      </c>
      <c r="U295" s="292">
        <f>+'7.  Persistence Report'!T264</f>
        <v>1031</v>
      </c>
      <c r="V295" s="292">
        <f>+'7.  Persistence Report'!U264</f>
        <v>1031</v>
      </c>
      <c r="W295" s="292">
        <f>+'7.  Persistence Report'!V264</f>
        <v>1031</v>
      </c>
      <c r="X295" s="292">
        <f>+'7.  Persistence Report'!W264</f>
        <v>1031</v>
      </c>
      <c r="Y295" s="292">
        <f>+'7.  Persistence Report'!X264</f>
        <v>1031</v>
      </c>
      <c r="Z295" s="292">
        <f>+'7.  Persistence Report'!Y264</f>
        <v>1031</v>
      </c>
      <c r="AA295" s="292">
        <f>+'7.  Persistence Report'!Z264</f>
        <v>1027</v>
      </c>
      <c r="AB295" s="292">
        <f>+'7.  Persistence Report'!AA264</f>
        <v>984</v>
      </c>
      <c r="AC295" s="292">
        <f>+'7.  Persistence Report'!AB264</f>
        <v>984</v>
      </c>
      <c r="AD295" s="292">
        <f>+'7.  Persistence Report'!AC264</f>
        <v>984</v>
      </c>
      <c r="AE295" s="864">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288</v>
      </c>
      <c r="C296" s="288" t="s">
        <v>163</v>
      </c>
      <c r="D296" s="292">
        <v>1761333.2011043339</v>
      </c>
      <c r="E296" s="292">
        <v>1761333.2011043339</v>
      </c>
      <c r="F296" s="292">
        <v>1761333.2011043339</v>
      </c>
      <c r="G296" s="292">
        <v>1761333.2011043339</v>
      </c>
      <c r="H296" s="292">
        <v>1761333.2011043339</v>
      </c>
      <c r="I296" s="292">
        <v>1761333.2011043339</v>
      </c>
      <c r="J296" s="292">
        <v>1761333.2011043339</v>
      </c>
      <c r="K296" s="292">
        <v>1761141.4901907074</v>
      </c>
      <c r="L296" s="292">
        <v>1761141.4901907074</v>
      </c>
      <c r="M296" s="292">
        <v>1762160.4365186768</v>
      </c>
      <c r="N296" s="292">
        <v>1761206.3972223082</v>
      </c>
      <c r="O296" s="292">
        <v>1762712.052219121</v>
      </c>
      <c r="P296" s="292">
        <v>1762712.052219121</v>
      </c>
      <c r="Q296" s="288"/>
      <c r="R296" s="292">
        <v>112</v>
      </c>
      <c r="S296" s="292">
        <v>112</v>
      </c>
      <c r="T296" s="292">
        <v>112</v>
      </c>
      <c r="U296" s="292">
        <v>112</v>
      </c>
      <c r="V296" s="292">
        <v>112</v>
      </c>
      <c r="W296" s="292">
        <v>112</v>
      </c>
      <c r="X296" s="292">
        <v>112</v>
      </c>
      <c r="Y296" s="292">
        <v>112</v>
      </c>
      <c r="Z296" s="292">
        <v>112</v>
      </c>
      <c r="AA296" s="292">
        <v>112.18855218855219</v>
      </c>
      <c r="AB296" s="292">
        <v>112.56565656565655</v>
      </c>
      <c r="AC296" s="292">
        <v>112.56565656565655</v>
      </c>
      <c r="AD296" s="292">
        <v>112.56565656565655</v>
      </c>
      <c r="AE296" s="407">
        <f>AE295</f>
        <v>1</v>
      </c>
      <c r="AF296" s="407">
        <f t="shared" ref="AF296" si="760">AF295</f>
        <v>0</v>
      </c>
      <c r="AG296" s="407">
        <f t="shared" ref="AG296" si="761">AG295</f>
        <v>0</v>
      </c>
      <c r="AH296" s="407">
        <f t="shared" ref="AH296" si="762">AH295</f>
        <v>0</v>
      </c>
      <c r="AI296" s="407">
        <f t="shared" ref="AI296" si="763">AI295</f>
        <v>0</v>
      </c>
      <c r="AJ296" s="407">
        <f t="shared" ref="AJ296" si="764">AJ295</f>
        <v>0</v>
      </c>
      <c r="AK296" s="407">
        <f t="shared" ref="AK296" si="765">AK295</f>
        <v>0</v>
      </c>
      <c r="AL296" s="407">
        <f t="shared" ref="AL296" si="766">AL295</f>
        <v>0</v>
      </c>
      <c r="AM296" s="407">
        <f t="shared" ref="AM296" si="767">AM295</f>
        <v>0</v>
      </c>
      <c r="AN296" s="407">
        <f t="shared" ref="AN296" si="768">AN295</f>
        <v>0</v>
      </c>
      <c r="AO296" s="407">
        <f t="shared" ref="AO296" si="769">AO295</f>
        <v>0</v>
      </c>
      <c r="AP296" s="407">
        <f t="shared" ref="AP296" si="770">AP295</f>
        <v>0</v>
      </c>
      <c r="AQ296" s="407">
        <f t="shared" ref="AQ296" si="771">AQ295</f>
        <v>0</v>
      </c>
      <c r="AR296" s="407">
        <f t="shared" ref="AR296" si="772">AR295</f>
        <v>0</v>
      </c>
      <c r="AS296" s="303"/>
    </row>
    <row r="297" spans="1:45" outlineLevel="1">
      <c r="B297" s="291"/>
      <c r="C297" s="288"/>
      <c r="D297" s="863"/>
      <c r="E297" s="863"/>
      <c r="F297" s="863"/>
      <c r="G297" s="863"/>
      <c r="H297" s="863"/>
      <c r="I297" s="863"/>
      <c r="J297" s="863"/>
      <c r="K297" s="863"/>
      <c r="L297" s="863"/>
      <c r="M297" s="863"/>
      <c r="N297" s="863"/>
      <c r="O297" s="863"/>
      <c r="P297" s="863"/>
      <c r="Q297" s="288"/>
      <c r="R297" s="863"/>
      <c r="S297" s="863"/>
      <c r="T297" s="863"/>
      <c r="U297" s="863"/>
      <c r="V297" s="863"/>
      <c r="W297" s="863"/>
      <c r="X297" s="863"/>
      <c r="Y297" s="863"/>
      <c r="Z297" s="863"/>
      <c r="AA297" s="863"/>
      <c r="AB297" s="863"/>
      <c r="AC297" s="863"/>
      <c r="AD297" s="863"/>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f>+'7.  Persistence Report'!AV265</f>
        <v>3798500</v>
      </c>
      <c r="E298" s="292">
        <f>+'7.  Persistence Report'!AW265</f>
        <v>3798500</v>
      </c>
      <c r="F298" s="292">
        <f>+'7.  Persistence Report'!AX265</f>
        <v>3798500</v>
      </c>
      <c r="G298" s="292">
        <f>+'7.  Persistence Report'!AY265</f>
        <v>3798500</v>
      </c>
      <c r="H298" s="292">
        <f>+'7.  Persistence Report'!AZ265</f>
        <v>3798500</v>
      </c>
      <c r="I298" s="292">
        <f>+'7.  Persistence Report'!BA265</f>
        <v>3798500</v>
      </c>
      <c r="J298" s="292">
        <f>+'7.  Persistence Report'!BB265</f>
        <v>3798500</v>
      </c>
      <c r="K298" s="292">
        <f>+'7.  Persistence Report'!BC265</f>
        <v>3798500</v>
      </c>
      <c r="L298" s="292">
        <f>+'7.  Persistence Report'!BD265</f>
        <v>3798500</v>
      </c>
      <c r="M298" s="292">
        <f>+'7.  Persistence Report'!BE265</f>
        <v>3798500</v>
      </c>
      <c r="N298" s="292">
        <f>+'7.  Persistence Report'!BF265</f>
        <v>3798500</v>
      </c>
      <c r="O298" s="292">
        <f>+'7.  Persistence Report'!BG265</f>
        <v>3798500</v>
      </c>
      <c r="P298" s="292">
        <f>+'7.  Persistence Report'!BH265</f>
        <v>3798500</v>
      </c>
      <c r="Q298" s="288"/>
      <c r="R298" s="292">
        <f>+'7.  Persistence Report'!Q265</f>
        <v>1138</v>
      </c>
      <c r="S298" s="292">
        <f>+'7.  Persistence Report'!R265</f>
        <v>1138</v>
      </c>
      <c r="T298" s="292">
        <f>+'7.  Persistence Report'!S265</f>
        <v>1138</v>
      </c>
      <c r="U298" s="292">
        <f>+'7.  Persistence Report'!T265</f>
        <v>1138</v>
      </c>
      <c r="V298" s="292">
        <f>+'7.  Persistence Report'!U265</f>
        <v>1138</v>
      </c>
      <c r="W298" s="292">
        <f>+'7.  Persistence Report'!V265</f>
        <v>1138</v>
      </c>
      <c r="X298" s="292">
        <f>+'7.  Persistence Report'!W265</f>
        <v>1138</v>
      </c>
      <c r="Y298" s="292">
        <f>+'7.  Persistence Report'!X265</f>
        <v>1138</v>
      </c>
      <c r="Z298" s="292">
        <f>+'7.  Persistence Report'!Y265</f>
        <v>1138</v>
      </c>
      <c r="AA298" s="292">
        <f>+'7.  Persistence Report'!Z265</f>
        <v>1138</v>
      </c>
      <c r="AB298" s="292">
        <f>+'7.  Persistence Report'!AA265</f>
        <v>1138</v>
      </c>
      <c r="AC298" s="292">
        <f>+'7.  Persistence Report'!AB265</f>
        <v>1138</v>
      </c>
      <c r="AD298" s="292">
        <f>+'7.  Persistence Report'!AC265</f>
        <v>1138</v>
      </c>
      <c r="AE298" s="864">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288</v>
      </c>
      <c r="C299" s="288" t="s">
        <v>163</v>
      </c>
      <c r="D299" s="292">
        <v>31221</v>
      </c>
      <c r="E299" s="292">
        <v>31221</v>
      </c>
      <c r="F299" s="292">
        <v>31221</v>
      </c>
      <c r="G299" s="292">
        <v>31221</v>
      </c>
      <c r="H299" s="292">
        <v>31221</v>
      </c>
      <c r="I299" s="292">
        <v>31221</v>
      </c>
      <c r="J299" s="292">
        <v>31221</v>
      </c>
      <c r="K299" s="292">
        <v>31221</v>
      </c>
      <c r="L299" s="292">
        <v>31221</v>
      </c>
      <c r="M299" s="292">
        <v>31221</v>
      </c>
      <c r="N299" s="292">
        <v>31221</v>
      </c>
      <c r="O299" s="292">
        <v>31221</v>
      </c>
      <c r="P299" s="292">
        <v>31221</v>
      </c>
      <c r="Q299" s="288"/>
      <c r="R299" s="292">
        <v>9</v>
      </c>
      <c r="S299" s="292">
        <v>9</v>
      </c>
      <c r="T299" s="292">
        <v>9</v>
      </c>
      <c r="U299" s="292">
        <v>9</v>
      </c>
      <c r="V299" s="292">
        <v>9</v>
      </c>
      <c r="W299" s="292">
        <v>9</v>
      </c>
      <c r="X299" s="292">
        <v>9</v>
      </c>
      <c r="Y299" s="292">
        <v>9</v>
      </c>
      <c r="Z299" s="292">
        <v>9</v>
      </c>
      <c r="AA299" s="292">
        <v>9.0151515151515156</v>
      </c>
      <c r="AB299" s="292">
        <v>9.045454545454545</v>
      </c>
      <c r="AC299" s="292">
        <v>9.045454545454545</v>
      </c>
      <c r="AD299" s="292">
        <v>9.045454545454545</v>
      </c>
      <c r="AE299" s="407">
        <f>AE298</f>
        <v>1</v>
      </c>
      <c r="AF299" s="407">
        <f t="shared" ref="AF299" si="773">AF298</f>
        <v>0</v>
      </c>
      <c r="AG299" s="407">
        <f t="shared" ref="AG299" si="774">AG298</f>
        <v>0</v>
      </c>
      <c r="AH299" s="407">
        <f t="shared" ref="AH299" si="775">AH298</f>
        <v>0</v>
      </c>
      <c r="AI299" s="407">
        <f t="shared" ref="AI299" si="776">AI298</f>
        <v>0</v>
      </c>
      <c r="AJ299" s="407">
        <f t="shared" ref="AJ299" si="777">AJ298</f>
        <v>0</v>
      </c>
      <c r="AK299" s="407">
        <f t="shared" ref="AK299" si="778">AK298</f>
        <v>0</v>
      </c>
      <c r="AL299" s="407">
        <f t="shared" ref="AL299" si="779">AL298</f>
        <v>0</v>
      </c>
      <c r="AM299" s="407">
        <f t="shared" ref="AM299" si="780">AM298</f>
        <v>0</v>
      </c>
      <c r="AN299" s="407">
        <f t="shared" ref="AN299" si="781">AN298</f>
        <v>0</v>
      </c>
      <c r="AO299" s="407">
        <f t="shared" ref="AO299" si="782">AO298</f>
        <v>0</v>
      </c>
      <c r="AP299" s="407">
        <f t="shared" ref="AP299" si="783">AP298</f>
        <v>0</v>
      </c>
      <c r="AQ299" s="407">
        <f t="shared" ref="AQ299" si="784">AQ298</f>
        <v>0</v>
      </c>
      <c r="AR299" s="407">
        <f t="shared" ref="AR299" si="785">AR298</f>
        <v>0</v>
      </c>
      <c r="AS299" s="303"/>
    </row>
    <row r="300" spans="1:45" outlineLevel="1">
      <c r="B300" s="291"/>
      <c r="C300" s="288"/>
      <c r="D300" s="863"/>
      <c r="E300" s="863"/>
      <c r="F300" s="863"/>
      <c r="G300" s="863"/>
      <c r="H300" s="863"/>
      <c r="I300" s="863"/>
      <c r="J300" s="863"/>
      <c r="K300" s="863"/>
      <c r="L300" s="863"/>
      <c r="M300" s="863"/>
      <c r="N300" s="863"/>
      <c r="O300" s="863"/>
      <c r="P300" s="863"/>
      <c r="Q300" s="288"/>
      <c r="R300" s="863"/>
      <c r="S300" s="863"/>
      <c r="T300" s="863"/>
      <c r="U300" s="863"/>
      <c r="V300" s="863"/>
      <c r="W300" s="863"/>
      <c r="X300" s="863"/>
      <c r="Y300" s="863"/>
      <c r="Z300" s="863"/>
      <c r="AA300" s="863"/>
      <c r="AB300" s="863"/>
      <c r="AC300" s="863"/>
      <c r="AD300" s="863"/>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f>+'7.  Persistence Report'!AV266</f>
        <v>18591</v>
      </c>
      <c r="E301" s="292">
        <f>+'7.  Persistence Report'!AW266</f>
        <v>18591</v>
      </c>
      <c r="F301" s="292">
        <f>+'7.  Persistence Report'!AX266</f>
        <v>18591</v>
      </c>
      <c r="G301" s="292">
        <f>+'7.  Persistence Report'!AY266</f>
        <v>18591</v>
      </c>
      <c r="H301" s="292">
        <f>+'7.  Persistence Report'!AZ266</f>
        <v>18591</v>
      </c>
      <c r="I301" s="292">
        <f>+'7.  Persistence Report'!BA266</f>
        <v>18591</v>
      </c>
      <c r="J301" s="292">
        <f>+'7.  Persistence Report'!BB266</f>
        <v>18591</v>
      </c>
      <c r="K301" s="292">
        <f>+'7.  Persistence Report'!BC266</f>
        <v>18591</v>
      </c>
      <c r="L301" s="292">
        <f>+'7.  Persistence Report'!BD266</f>
        <v>18591</v>
      </c>
      <c r="M301" s="292">
        <f>+'7.  Persistence Report'!BE266</f>
        <v>18591</v>
      </c>
      <c r="N301" s="292">
        <f>+'7.  Persistence Report'!BF266</f>
        <v>17929</v>
      </c>
      <c r="O301" s="292">
        <f>+'7.  Persistence Report'!BG266</f>
        <v>17929</v>
      </c>
      <c r="P301" s="292">
        <f>+'7.  Persistence Report'!BH266</f>
        <v>17929</v>
      </c>
      <c r="Q301" s="288"/>
      <c r="R301" s="292">
        <f>+'7.  Persistence Report'!Q266</f>
        <v>4</v>
      </c>
      <c r="S301" s="292">
        <f>+'7.  Persistence Report'!R266</f>
        <v>4</v>
      </c>
      <c r="T301" s="292">
        <f>+'7.  Persistence Report'!S266</f>
        <v>4</v>
      </c>
      <c r="U301" s="292">
        <f>+'7.  Persistence Report'!T266</f>
        <v>4</v>
      </c>
      <c r="V301" s="292">
        <f>+'7.  Persistence Report'!U266</f>
        <v>4</v>
      </c>
      <c r="W301" s="292">
        <f>+'7.  Persistence Report'!V266</f>
        <v>4</v>
      </c>
      <c r="X301" s="292">
        <f>+'7.  Persistence Report'!W266</f>
        <v>4</v>
      </c>
      <c r="Y301" s="292">
        <f>+'7.  Persistence Report'!X266</f>
        <v>4</v>
      </c>
      <c r="Z301" s="292">
        <f>+'7.  Persistence Report'!Y266</f>
        <v>4</v>
      </c>
      <c r="AA301" s="292">
        <f>+'7.  Persistence Report'!Z266</f>
        <v>4</v>
      </c>
      <c r="AB301" s="292">
        <f>+'7.  Persistence Report'!AA266</f>
        <v>4</v>
      </c>
      <c r="AC301" s="292">
        <f>+'7.  Persistence Report'!AB266</f>
        <v>4</v>
      </c>
      <c r="AD301" s="292">
        <f>+'7.  Persistence Report'!AC266</f>
        <v>4</v>
      </c>
      <c r="AE301" s="864">
        <v>1</v>
      </c>
      <c r="AF301" s="406"/>
      <c r="AG301" s="406"/>
      <c r="AH301" s="406"/>
      <c r="AI301" s="406"/>
      <c r="AJ301" s="406"/>
      <c r="AK301" s="406"/>
      <c r="AL301" s="406"/>
      <c r="AM301" s="406"/>
      <c r="AN301" s="406"/>
      <c r="AO301" s="406"/>
      <c r="AP301" s="406"/>
      <c r="AQ301" s="406"/>
      <c r="AR301" s="406"/>
      <c r="AS301" s="293">
        <f>SUM(AE301:AR301)</f>
        <v>1</v>
      </c>
    </row>
    <row r="302" spans="1:45" outlineLevel="1">
      <c r="B302" s="291" t="s">
        <v>288</v>
      </c>
      <c r="C302" s="288" t="s">
        <v>163</v>
      </c>
      <c r="D302" s="292">
        <v>13049</v>
      </c>
      <c r="E302" s="292">
        <v>13049</v>
      </c>
      <c r="F302" s="292">
        <v>13049</v>
      </c>
      <c r="G302" s="292">
        <v>13049</v>
      </c>
      <c r="H302" s="292">
        <v>13049</v>
      </c>
      <c r="I302" s="292">
        <v>13049</v>
      </c>
      <c r="J302" s="292">
        <v>13049</v>
      </c>
      <c r="K302" s="292">
        <v>13049</v>
      </c>
      <c r="L302" s="292">
        <v>13049</v>
      </c>
      <c r="M302" s="292">
        <v>13049</v>
      </c>
      <c r="N302" s="292">
        <v>12520.996691252152</v>
      </c>
      <c r="O302" s="292">
        <v>12520.996691252152</v>
      </c>
      <c r="P302" s="292">
        <v>12520.996691252152</v>
      </c>
      <c r="Q302" s="288"/>
      <c r="R302" s="292">
        <v>3</v>
      </c>
      <c r="S302" s="292">
        <v>3</v>
      </c>
      <c r="T302" s="292">
        <v>3</v>
      </c>
      <c r="U302" s="292">
        <v>3</v>
      </c>
      <c r="V302" s="292">
        <v>3</v>
      </c>
      <c r="W302" s="292">
        <v>3</v>
      </c>
      <c r="X302" s="292">
        <v>3</v>
      </c>
      <c r="Y302" s="292">
        <v>3</v>
      </c>
      <c r="Z302" s="292">
        <v>3</v>
      </c>
      <c r="AA302" s="292">
        <v>3</v>
      </c>
      <c r="AB302" s="292">
        <v>2.9230769230769229</v>
      </c>
      <c r="AC302" s="292">
        <v>2.9230769230769229</v>
      </c>
      <c r="AD302" s="292">
        <v>2.9230769230769229</v>
      </c>
      <c r="AE302" s="407">
        <f>AE301</f>
        <v>1</v>
      </c>
      <c r="AF302" s="407">
        <f t="shared" ref="AF302" si="786">AF301</f>
        <v>0</v>
      </c>
      <c r="AG302" s="407">
        <f t="shared" ref="AG302" si="787">AG301</f>
        <v>0</v>
      </c>
      <c r="AH302" s="407">
        <f t="shared" ref="AH302" si="788">AH301</f>
        <v>0</v>
      </c>
      <c r="AI302" s="407">
        <f t="shared" ref="AI302" si="789">AI301</f>
        <v>0</v>
      </c>
      <c r="AJ302" s="407">
        <f t="shared" ref="AJ302" si="790">AJ301</f>
        <v>0</v>
      </c>
      <c r="AK302" s="407">
        <f t="shared" ref="AK302" si="791">AK301</f>
        <v>0</v>
      </c>
      <c r="AL302" s="407">
        <f t="shared" ref="AL302" si="792">AL301</f>
        <v>0</v>
      </c>
      <c r="AM302" s="407">
        <f t="shared" ref="AM302" si="793">AM301</f>
        <v>0</v>
      </c>
      <c r="AN302" s="407">
        <f t="shared" ref="AN302" si="794">AN301</f>
        <v>0</v>
      </c>
      <c r="AO302" s="407">
        <f t="shared" ref="AO302" si="795">AO301</f>
        <v>0</v>
      </c>
      <c r="AP302" s="407">
        <f t="shared" ref="AP302" si="796">AP301</f>
        <v>0</v>
      </c>
      <c r="AQ302" s="407">
        <f t="shared" ref="AQ302" si="797">AQ301</f>
        <v>0</v>
      </c>
      <c r="AR302" s="407">
        <f t="shared" ref="AR302" si="798">AR301</f>
        <v>0</v>
      </c>
      <c r="AS302" s="303"/>
    </row>
    <row r="303" spans="1:45" outlineLevel="1">
      <c r="B303" s="319"/>
      <c r="C303" s="288"/>
      <c r="D303" s="863"/>
      <c r="E303" s="863"/>
      <c r="F303" s="863"/>
      <c r="G303" s="863"/>
      <c r="H303" s="863"/>
      <c r="I303" s="863"/>
      <c r="J303" s="863"/>
      <c r="K303" s="863"/>
      <c r="L303" s="863"/>
      <c r="M303" s="863"/>
      <c r="N303" s="863"/>
      <c r="O303" s="863"/>
      <c r="P303" s="863"/>
      <c r="Q303" s="288"/>
      <c r="R303" s="863"/>
      <c r="S303" s="863"/>
      <c r="T303" s="863"/>
      <c r="U303" s="863"/>
      <c r="V303" s="863"/>
      <c r="W303" s="863"/>
      <c r="X303" s="863"/>
      <c r="Y303" s="863"/>
      <c r="Z303" s="863"/>
      <c r="AA303" s="863"/>
      <c r="AB303" s="863"/>
      <c r="AC303" s="863"/>
      <c r="AD303" s="863"/>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f>+'7.  Persistence Report'!AV267</f>
        <v>747287</v>
      </c>
      <c r="E304" s="292">
        <f>+'7.  Persistence Report'!AW267</f>
        <v>747287</v>
      </c>
      <c r="F304" s="292">
        <f>+'7.  Persistence Report'!AX267</f>
        <v>747287</v>
      </c>
      <c r="G304" s="292">
        <f>+'7.  Persistence Report'!AY267</f>
        <v>747287</v>
      </c>
      <c r="H304" s="292">
        <f>+'7.  Persistence Report'!AZ267</f>
        <v>747287</v>
      </c>
      <c r="I304" s="292">
        <f>+'7.  Persistence Report'!BA267</f>
        <v>745739</v>
      </c>
      <c r="J304" s="292">
        <f>+'7.  Persistence Report'!BB267</f>
        <v>745739</v>
      </c>
      <c r="K304" s="292">
        <f>+'7.  Persistence Report'!BC267</f>
        <v>745739</v>
      </c>
      <c r="L304" s="292">
        <f>+'7.  Persistence Report'!BD267</f>
        <v>745739</v>
      </c>
      <c r="M304" s="292">
        <f>+'7.  Persistence Report'!BE267</f>
        <v>656028</v>
      </c>
      <c r="N304" s="292">
        <f>+'7.  Persistence Report'!BF267</f>
        <v>636258</v>
      </c>
      <c r="O304" s="292">
        <f>+'7.  Persistence Report'!BG267</f>
        <v>636258</v>
      </c>
      <c r="P304" s="292">
        <f>+'7.  Persistence Report'!BH267</f>
        <v>630946</v>
      </c>
      <c r="Q304" s="288"/>
      <c r="R304" s="292">
        <f>+'7.  Persistence Report'!Q267</f>
        <v>58</v>
      </c>
      <c r="S304" s="292">
        <f>+'7.  Persistence Report'!R267</f>
        <v>58</v>
      </c>
      <c r="T304" s="292">
        <f>+'7.  Persistence Report'!S267</f>
        <v>58</v>
      </c>
      <c r="U304" s="292">
        <f>+'7.  Persistence Report'!T267</f>
        <v>58</v>
      </c>
      <c r="V304" s="292">
        <f>+'7.  Persistence Report'!U267</f>
        <v>58</v>
      </c>
      <c r="W304" s="292">
        <f>+'7.  Persistence Report'!V267</f>
        <v>57</v>
      </c>
      <c r="X304" s="292">
        <f>+'7.  Persistence Report'!W267</f>
        <v>57</v>
      </c>
      <c r="Y304" s="292">
        <f>+'7.  Persistence Report'!X267</f>
        <v>57</v>
      </c>
      <c r="Z304" s="292">
        <f>+'7.  Persistence Report'!Y267</f>
        <v>57</v>
      </c>
      <c r="AA304" s="292">
        <f>+'7.  Persistence Report'!Z267</f>
        <v>45</v>
      </c>
      <c r="AB304" s="292">
        <f>+'7.  Persistence Report'!AA267</f>
        <v>44</v>
      </c>
      <c r="AC304" s="292">
        <f>+'7.  Persistence Report'!AB267</f>
        <v>44</v>
      </c>
      <c r="AD304" s="292">
        <f>+'7.  Persistence Report'!AC267</f>
        <v>43</v>
      </c>
      <c r="AE304" s="864">
        <v>1</v>
      </c>
      <c r="AF304" s="406"/>
      <c r="AG304" s="406"/>
      <c r="AH304" s="406"/>
      <c r="AI304" s="406"/>
      <c r="AJ304" s="406"/>
      <c r="AK304" s="406"/>
      <c r="AL304" s="406"/>
      <c r="AM304" s="406"/>
      <c r="AN304" s="406"/>
      <c r="AO304" s="406"/>
      <c r="AP304" s="406"/>
      <c r="AQ304" s="406"/>
      <c r="AR304" s="406"/>
      <c r="AS304" s="293">
        <f>SUM(AE304:AR304)</f>
        <v>1</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1</v>
      </c>
      <c r="AF305" s="407">
        <f t="shared" ref="AF305" si="799">AF304</f>
        <v>0</v>
      </c>
      <c r="AG305" s="407">
        <f t="shared" ref="AG305" si="800">AG304</f>
        <v>0</v>
      </c>
      <c r="AH305" s="407">
        <f t="shared" ref="AH305" si="801">AH304</f>
        <v>0</v>
      </c>
      <c r="AI305" s="407">
        <f t="shared" ref="AI305" si="802">AI304</f>
        <v>0</v>
      </c>
      <c r="AJ305" s="407">
        <f t="shared" ref="AJ305" si="803">AJ304</f>
        <v>0</v>
      </c>
      <c r="AK305" s="407">
        <f t="shared" ref="AK305" si="804">AK304</f>
        <v>0</v>
      </c>
      <c r="AL305" s="407">
        <f t="shared" ref="AL305" si="805">AL304</f>
        <v>0</v>
      </c>
      <c r="AM305" s="407">
        <f t="shared" ref="AM305" si="806">AM304</f>
        <v>0</v>
      </c>
      <c r="AN305" s="407">
        <f t="shared" ref="AN305" si="807">AN304</f>
        <v>0</v>
      </c>
      <c r="AO305" s="407">
        <f t="shared" ref="AO305" si="808">AO304</f>
        <v>0</v>
      </c>
      <c r="AP305" s="407">
        <f t="shared" ref="AP305" si="809">AP304</f>
        <v>0</v>
      </c>
      <c r="AQ305" s="407">
        <f t="shared" ref="AQ305" si="810">AQ304</f>
        <v>0</v>
      </c>
      <c r="AR305" s="407">
        <f t="shared" ref="AR305" si="811">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f>+'7.  Persistence Report'!AV268</f>
        <v>157712</v>
      </c>
      <c r="E308" s="292">
        <f>+'7.  Persistence Report'!AW268</f>
        <v>157712</v>
      </c>
      <c r="F308" s="292">
        <f>+'7.  Persistence Report'!AX268</f>
        <v>157712</v>
      </c>
      <c r="G308" s="292">
        <f>+'7.  Persistence Report'!AY268</f>
        <v>157712</v>
      </c>
      <c r="H308" s="292">
        <f>+'7.  Persistence Report'!AZ268</f>
        <v>157712</v>
      </c>
      <c r="I308" s="292">
        <f>+'7.  Persistence Report'!BA268</f>
        <v>157712</v>
      </c>
      <c r="J308" s="292">
        <f>+'7.  Persistence Report'!BB268</f>
        <v>157712</v>
      </c>
      <c r="K308" s="292">
        <f>+'7.  Persistence Report'!BC268</f>
        <v>157712</v>
      </c>
      <c r="L308" s="292">
        <f>+'7.  Persistence Report'!BD268</f>
        <v>157712</v>
      </c>
      <c r="M308" s="292">
        <f>+'7.  Persistence Report'!BE268</f>
        <v>157712</v>
      </c>
      <c r="N308" s="292">
        <f>+'7.  Persistence Report'!BF268</f>
        <v>38937</v>
      </c>
      <c r="O308" s="292">
        <f>+'7.  Persistence Report'!BG268</f>
        <v>0</v>
      </c>
      <c r="P308" s="292">
        <f>+'7.  Persistence Report'!BH268</f>
        <v>0</v>
      </c>
      <c r="Q308" s="292">
        <v>12</v>
      </c>
      <c r="R308" s="292">
        <f>+'7.  Persistence Report'!Q268</f>
        <v>21</v>
      </c>
      <c r="S308" s="292">
        <f>+'7.  Persistence Report'!R268</f>
        <v>21</v>
      </c>
      <c r="T308" s="292">
        <f>+'7.  Persistence Report'!S268</f>
        <v>21</v>
      </c>
      <c r="U308" s="292">
        <f>+'7.  Persistence Report'!T268</f>
        <v>21</v>
      </c>
      <c r="V308" s="292">
        <f>+'7.  Persistence Report'!U268</f>
        <v>21</v>
      </c>
      <c r="W308" s="292">
        <f>+'7.  Persistence Report'!V268</f>
        <v>21</v>
      </c>
      <c r="X308" s="292">
        <f>+'7.  Persistence Report'!W268</f>
        <v>21</v>
      </c>
      <c r="Y308" s="292">
        <f>+'7.  Persistence Report'!X268</f>
        <v>21</v>
      </c>
      <c r="Z308" s="292">
        <f>+'7.  Persistence Report'!Y268</f>
        <v>21</v>
      </c>
      <c r="AA308" s="292">
        <f>+'7.  Persistence Report'!Z268</f>
        <v>21</v>
      </c>
      <c r="AB308" s="292">
        <f>+'7.  Persistence Report'!AA268</f>
        <v>5</v>
      </c>
      <c r="AC308" s="292">
        <f>+'7.  Persistence Report'!AB268</f>
        <v>0</v>
      </c>
      <c r="AD308" s="292">
        <f>+'7.  Persistence Report'!AC268</f>
        <v>0</v>
      </c>
      <c r="AE308" s="422"/>
      <c r="AF308" s="406"/>
      <c r="AG308" s="864">
        <v>1</v>
      </c>
      <c r="AH308" s="406"/>
      <c r="AI308" s="406"/>
      <c r="AJ308" s="406"/>
      <c r="AK308" s="406"/>
      <c r="AL308" s="406"/>
      <c r="AM308" s="411"/>
      <c r="AN308" s="411"/>
      <c r="AO308" s="411"/>
      <c r="AP308" s="411"/>
      <c r="AQ308" s="411"/>
      <c r="AR308" s="411"/>
      <c r="AS308" s="293">
        <f>SUM(AE308:AR308)</f>
        <v>1</v>
      </c>
    </row>
    <row r="309" spans="1:4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2">AF308</f>
        <v>0</v>
      </c>
      <c r="AG309" s="407">
        <f t="shared" ref="AG309" si="813">AG308</f>
        <v>1</v>
      </c>
      <c r="AH309" s="407">
        <f t="shared" ref="AH309" si="814">AH308</f>
        <v>0</v>
      </c>
      <c r="AI309" s="407">
        <f t="shared" ref="AI309" si="815">AI308</f>
        <v>0</v>
      </c>
      <c r="AJ309" s="407">
        <f t="shared" ref="AJ309" si="816">AJ308</f>
        <v>0</v>
      </c>
      <c r="AK309" s="407">
        <f t="shared" ref="AK309" si="817">AK308</f>
        <v>0</v>
      </c>
      <c r="AL309" s="407">
        <f t="shared" ref="AL309" si="818">AL308</f>
        <v>0</v>
      </c>
      <c r="AM309" s="407">
        <f t="shared" ref="AM309" si="819">AM308</f>
        <v>0</v>
      </c>
      <c r="AN309" s="407">
        <f t="shared" ref="AN309" si="820">AN308</f>
        <v>0</v>
      </c>
      <c r="AO309" s="407">
        <f t="shared" ref="AO309" si="821">AO308</f>
        <v>0</v>
      </c>
      <c r="AP309" s="407">
        <f t="shared" ref="AP309" si="822">AP308</f>
        <v>0</v>
      </c>
      <c r="AQ309" s="407">
        <f t="shared" ref="AQ309" si="823">AQ308</f>
        <v>0</v>
      </c>
      <c r="AR309" s="407">
        <f t="shared" ref="AR309" si="824">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1021</v>
      </c>
      <c r="C311" s="288" t="s">
        <v>25</v>
      </c>
      <c r="D311" s="292">
        <f>+'7.  Persistence Report'!AV269-'5.  2015-2027 LRAM'!D320</f>
        <v>23840182</v>
      </c>
      <c r="E311" s="292">
        <f>+'7.  Persistence Report'!AW269-'5.  2015-2027 LRAM'!E320</f>
        <v>23076588</v>
      </c>
      <c r="F311" s="292">
        <f>+'7.  Persistence Report'!AX269-'5.  2015-2027 LRAM'!F320</f>
        <v>23076588</v>
      </c>
      <c r="G311" s="292">
        <f>+'7.  Persistence Report'!AY269-'5.  2015-2027 LRAM'!G320</f>
        <v>23076588</v>
      </c>
      <c r="H311" s="292">
        <f>+'7.  Persistence Report'!AZ269-'5.  2015-2027 LRAM'!H320</f>
        <v>23076588</v>
      </c>
      <c r="I311" s="292">
        <f>+'7.  Persistence Report'!BA269-'5.  2015-2027 LRAM'!I320</f>
        <v>22954453</v>
      </c>
      <c r="J311" s="292">
        <f>+'7.  Persistence Report'!BB269-'5.  2015-2027 LRAM'!J320</f>
        <v>22954453</v>
      </c>
      <c r="K311" s="292">
        <f>+'7.  Persistence Report'!BC269-'5.  2015-2027 LRAM'!K320</f>
        <v>22954453</v>
      </c>
      <c r="L311" s="292">
        <f>+'7.  Persistence Report'!BD269-'5.  2015-2027 LRAM'!L320</f>
        <v>22898315</v>
      </c>
      <c r="M311" s="292">
        <f>+'7.  Persistence Report'!BE269-'5.  2015-2027 LRAM'!M320</f>
        <v>22898315</v>
      </c>
      <c r="N311" s="292">
        <f>+'7.  Persistence Report'!BF269-'5.  2015-2027 LRAM'!N320</f>
        <v>22671566</v>
      </c>
      <c r="O311" s="292">
        <f>+'7.  Persistence Report'!BG269-'5.  2015-2027 LRAM'!O320</f>
        <v>16917305</v>
      </c>
      <c r="P311" s="292">
        <f>+'7.  Persistence Report'!BH269-'5.  2015-2027 LRAM'!P320</f>
        <v>3450670</v>
      </c>
      <c r="Q311" s="292">
        <v>12</v>
      </c>
      <c r="R311" s="292">
        <f>+'7.  Persistence Report'!Q269</f>
        <v>3341</v>
      </c>
      <c r="S311" s="292">
        <f>+'7.  Persistence Report'!R269</f>
        <v>3203</v>
      </c>
      <c r="T311" s="292">
        <f>+'7.  Persistence Report'!S269</f>
        <v>3203</v>
      </c>
      <c r="U311" s="292">
        <f>+'7.  Persistence Report'!T269</f>
        <v>3203</v>
      </c>
      <c r="V311" s="292">
        <f>+'7.  Persistence Report'!U269</f>
        <v>3203</v>
      </c>
      <c r="W311" s="292">
        <f>+'7.  Persistence Report'!V269</f>
        <v>3185</v>
      </c>
      <c r="X311" s="292">
        <f>+'7.  Persistence Report'!W269</f>
        <v>3185</v>
      </c>
      <c r="Y311" s="292">
        <f>+'7.  Persistence Report'!X269</f>
        <v>3185</v>
      </c>
      <c r="Z311" s="292">
        <f>+'7.  Persistence Report'!Y269</f>
        <v>3172</v>
      </c>
      <c r="AA311" s="292">
        <f>+'7.  Persistence Report'!Z269</f>
        <v>3172</v>
      </c>
      <c r="AB311" s="292">
        <f>+'7.  Persistence Report'!AA269</f>
        <v>3142</v>
      </c>
      <c r="AC311" s="292">
        <f>+'7.  Persistence Report'!AB269</f>
        <v>2190</v>
      </c>
      <c r="AD311" s="292">
        <f>+'7.  Persistence Report'!AC269</f>
        <v>605</v>
      </c>
      <c r="AE311" s="422"/>
      <c r="AF311" s="862">
        <v>0.37457889486727591</v>
      </c>
      <c r="AG311" s="862">
        <v>0.4381921214638127</v>
      </c>
      <c r="AH311" s="862">
        <v>0.10317239588917215</v>
      </c>
      <c r="AI311" s="862">
        <v>8.4056587779739067E-2</v>
      </c>
      <c r="AJ311" s="406"/>
      <c r="AK311" s="406"/>
      <c r="AL311" s="406"/>
      <c r="AM311" s="411"/>
      <c r="AN311" s="411"/>
      <c r="AO311" s="411"/>
      <c r="AP311" s="411"/>
      <c r="AQ311" s="411"/>
      <c r="AR311" s="411"/>
      <c r="AS311" s="293">
        <f>SUM(AE311:AR311)</f>
        <v>0.99999999999999978</v>
      </c>
    </row>
    <row r="312" spans="1:45" outlineLevel="1">
      <c r="B312" s="291" t="s">
        <v>288</v>
      </c>
      <c r="C312" s="288" t="s">
        <v>163</v>
      </c>
      <c r="D312" s="292">
        <v>1890561</v>
      </c>
      <c r="E312" s="292">
        <v>1830006.8886163705</v>
      </c>
      <c r="F312" s="292">
        <v>1830006.8886163705</v>
      </c>
      <c r="G312" s="292">
        <v>1830006.8886163705</v>
      </c>
      <c r="H312" s="292">
        <v>1830006.8886163705</v>
      </c>
      <c r="I312" s="292">
        <v>1822328.6657595451</v>
      </c>
      <c r="J312" s="292">
        <v>1822328.6657595451</v>
      </c>
      <c r="K312" s="292">
        <v>1822328.6657595451</v>
      </c>
      <c r="L312" s="292">
        <v>1811010.2445842857</v>
      </c>
      <c r="M312" s="292">
        <v>1811010.2445842857</v>
      </c>
      <c r="N312" s="292">
        <v>1765468.0713876896</v>
      </c>
      <c r="O312" s="292">
        <v>1407814.5199335073</v>
      </c>
      <c r="P312" s="292">
        <v>580277.81138879084</v>
      </c>
      <c r="Q312" s="292">
        <f>Q311</f>
        <v>12</v>
      </c>
      <c r="R312" s="292">
        <v>303</v>
      </c>
      <c r="S312" s="292">
        <v>290.48458545345704</v>
      </c>
      <c r="T312" s="292">
        <v>290.48458545345704</v>
      </c>
      <c r="U312" s="292">
        <v>290.48458545345704</v>
      </c>
      <c r="V312" s="292">
        <v>290.48458545345704</v>
      </c>
      <c r="W312" s="292">
        <v>289.28340867005198</v>
      </c>
      <c r="X312" s="292">
        <v>289.28340867005198</v>
      </c>
      <c r="Y312" s="292">
        <v>289.28340867005198</v>
      </c>
      <c r="Z312" s="292">
        <v>288.883016408917</v>
      </c>
      <c r="AA312" s="292">
        <v>288.883016408917</v>
      </c>
      <c r="AB312" s="292">
        <v>280.274582794514</v>
      </c>
      <c r="AC312" s="292">
        <v>210.20593709588553</v>
      </c>
      <c r="AD312" s="292">
        <v>82.180511597962862</v>
      </c>
      <c r="AE312" s="407">
        <f>AE311</f>
        <v>0</v>
      </c>
      <c r="AF312" s="407">
        <f t="shared" ref="AF312" si="825">AF311</f>
        <v>0.37457889486727591</v>
      </c>
      <c r="AG312" s="407">
        <f t="shared" ref="AG312" si="826">AG311</f>
        <v>0.4381921214638127</v>
      </c>
      <c r="AH312" s="407">
        <f t="shared" ref="AH312" si="827">AH311</f>
        <v>0.10317239588917215</v>
      </c>
      <c r="AI312" s="407">
        <f t="shared" ref="AI312" si="828">AI311</f>
        <v>8.4056587779739067E-2</v>
      </c>
      <c r="AJ312" s="407">
        <f t="shared" ref="AJ312" si="829">AJ311</f>
        <v>0</v>
      </c>
      <c r="AK312" s="407">
        <f t="shared" ref="AK312" si="830">AK311</f>
        <v>0</v>
      </c>
      <c r="AL312" s="407">
        <f t="shared" ref="AL312" si="831">AL311</f>
        <v>0</v>
      </c>
      <c r="AM312" s="407">
        <f t="shared" ref="AM312" si="832">AM311</f>
        <v>0</v>
      </c>
      <c r="AN312" s="407">
        <f t="shared" ref="AN312" si="833">AN311</f>
        <v>0</v>
      </c>
      <c r="AO312" s="407">
        <f t="shared" ref="AO312" si="834">AO311</f>
        <v>0</v>
      </c>
      <c r="AP312" s="407">
        <f t="shared" ref="AP312" si="835">AP311</f>
        <v>0</v>
      </c>
      <c r="AQ312" s="407">
        <f t="shared" ref="AQ312" si="836">AQ311</f>
        <v>0</v>
      </c>
      <c r="AR312" s="407">
        <f t="shared" ref="AR312" si="837">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f>+'7.  Persistence Report'!AV270</f>
        <v>65908</v>
      </c>
      <c r="E314" s="292">
        <f>+'7.  Persistence Report'!AW270</f>
        <v>65908</v>
      </c>
      <c r="F314" s="292">
        <f>+'7.  Persistence Report'!AX270</f>
        <v>62249</v>
      </c>
      <c r="G314" s="292">
        <f>+'7.  Persistence Report'!AY270</f>
        <v>56749</v>
      </c>
      <c r="H314" s="292">
        <f>+'7.  Persistence Report'!AZ270</f>
        <v>53584</v>
      </c>
      <c r="I314" s="292">
        <f>+'7.  Persistence Report'!BA270</f>
        <v>44903</v>
      </c>
      <c r="J314" s="292">
        <f>+'7.  Persistence Report'!BB270</f>
        <v>42087</v>
      </c>
      <c r="K314" s="292">
        <f>+'7.  Persistence Report'!BC270</f>
        <v>33654</v>
      </c>
      <c r="L314" s="292">
        <f>+'7.  Persistence Report'!BD270</f>
        <v>27309</v>
      </c>
      <c r="M314" s="292">
        <f>+'7.  Persistence Report'!BE270</f>
        <v>22379</v>
      </c>
      <c r="N314" s="292">
        <f>+'7.  Persistence Report'!BF270</f>
        <v>13657</v>
      </c>
      <c r="O314" s="292">
        <f>+'7.  Persistence Report'!BG270</f>
        <v>9898</v>
      </c>
      <c r="P314" s="292">
        <f>+'7.  Persistence Report'!BH270</f>
        <v>5288</v>
      </c>
      <c r="Q314" s="292">
        <v>12</v>
      </c>
      <c r="R314" s="292">
        <f>+'7.  Persistence Report'!Q270</f>
        <v>12</v>
      </c>
      <c r="S314" s="292">
        <f>+'7.  Persistence Report'!R270</f>
        <v>12</v>
      </c>
      <c r="T314" s="292">
        <f>+'7.  Persistence Report'!S270</f>
        <v>12</v>
      </c>
      <c r="U314" s="292">
        <f>+'7.  Persistence Report'!T270</f>
        <v>11</v>
      </c>
      <c r="V314" s="292">
        <f>+'7.  Persistence Report'!U270</f>
        <v>11</v>
      </c>
      <c r="W314" s="292">
        <f>+'7.  Persistence Report'!V270</f>
        <v>10</v>
      </c>
      <c r="X314" s="292">
        <f>+'7.  Persistence Report'!W270</f>
        <v>9</v>
      </c>
      <c r="Y314" s="292">
        <f>+'7.  Persistence Report'!X270</f>
        <v>8</v>
      </c>
      <c r="Z314" s="292">
        <f>+'7.  Persistence Report'!Y270</f>
        <v>7</v>
      </c>
      <c r="AA314" s="292">
        <f>+'7.  Persistence Report'!Z270</f>
        <v>6</v>
      </c>
      <c r="AB314" s="292">
        <f>+'7.  Persistence Report'!AA270</f>
        <v>4</v>
      </c>
      <c r="AC314" s="292">
        <f>+'7.  Persistence Report'!AB270</f>
        <v>3</v>
      </c>
      <c r="AD314" s="292">
        <f>+'7.  Persistence Report'!AC270</f>
        <v>1</v>
      </c>
      <c r="AE314" s="422"/>
      <c r="AF314" s="864">
        <v>1</v>
      </c>
      <c r="AG314" s="406"/>
      <c r="AH314" s="406"/>
      <c r="AI314" s="406"/>
      <c r="AJ314" s="406"/>
      <c r="AK314" s="406"/>
      <c r="AL314" s="406"/>
      <c r="AM314" s="411"/>
      <c r="AN314" s="411"/>
      <c r="AO314" s="411"/>
      <c r="AP314" s="411"/>
      <c r="AQ314" s="411"/>
      <c r="AR314" s="411"/>
      <c r="AS314" s="293">
        <f>SUM(AE314:AR314)</f>
        <v>1</v>
      </c>
    </row>
    <row r="315" spans="1:45"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838">AF314</f>
        <v>1</v>
      </c>
      <c r="AG315" s="407">
        <f t="shared" ref="AG315" si="839">AG314</f>
        <v>0</v>
      </c>
      <c r="AH315" s="407">
        <f t="shared" ref="AH315" si="840">AH314</f>
        <v>0</v>
      </c>
      <c r="AI315" s="407">
        <f t="shared" ref="AI315" si="841">AI314</f>
        <v>0</v>
      </c>
      <c r="AJ315" s="407">
        <f t="shared" ref="AJ315" si="842">AJ314</f>
        <v>0</v>
      </c>
      <c r="AK315" s="407">
        <f t="shared" ref="AK315" si="843">AK314</f>
        <v>0</v>
      </c>
      <c r="AL315" s="407">
        <f t="shared" ref="AL315" si="844">AL314</f>
        <v>0</v>
      </c>
      <c r="AM315" s="407">
        <f t="shared" ref="AM315" si="845">AM314</f>
        <v>0</v>
      </c>
      <c r="AN315" s="407">
        <f t="shared" ref="AN315" si="846">AN314</f>
        <v>0</v>
      </c>
      <c r="AO315" s="407">
        <f t="shared" ref="AO315" si="847">AO314</f>
        <v>0</v>
      </c>
      <c r="AP315" s="407">
        <f t="shared" ref="AP315" si="848">AP314</f>
        <v>0</v>
      </c>
      <c r="AQ315" s="407">
        <f t="shared" ref="AQ315" si="849">AQ314</f>
        <v>0</v>
      </c>
      <c r="AR315" s="407">
        <f t="shared" ref="AR315" si="850">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f>+'7.  Persistence Report'!AV271</f>
        <v>339878</v>
      </c>
      <c r="E317" s="292">
        <f>+'7.  Persistence Report'!AW271</f>
        <v>339878</v>
      </c>
      <c r="F317" s="292">
        <f>+'7.  Persistence Report'!AX271</f>
        <v>339878</v>
      </c>
      <c r="G317" s="292">
        <f>+'7.  Persistence Report'!AY271</f>
        <v>339878</v>
      </c>
      <c r="H317" s="292">
        <f>+'7.  Persistence Report'!AZ271</f>
        <v>339878</v>
      </c>
      <c r="I317" s="292">
        <f>+'7.  Persistence Report'!BA271</f>
        <v>339878</v>
      </c>
      <c r="J317" s="292">
        <f>+'7.  Persistence Report'!BB271</f>
        <v>339878</v>
      </c>
      <c r="K317" s="292">
        <f>+'7.  Persistence Report'!BC271</f>
        <v>339878</v>
      </c>
      <c r="L317" s="292">
        <f>+'7.  Persistence Report'!BD271</f>
        <v>339878</v>
      </c>
      <c r="M317" s="292">
        <f>+'7.  Persistence Report'!BE271</f>
        <v>339878</v>
      </c>
      <c r="N317" s="292">
        <f>+'7.  Persistence Report'!BF271</f>
        <v>339878</v>
      </c>
      <c r="O317" s="292">
        <f>+'7.  Persistence Report'!BG271</f>
        <v>339878</v>
      </c>
      <c r="P317" s="292">
        <f>+'7.  Persistence Report'!BH271</f>
        <v>339878</v>
      </c>
      <c r="Q317" s="292">
        <v>12</v>
      </c>
      <c r="R317" s="292">
        <f>+'7.  Persistence Report'!Q271</f>
        <v>64</v>
      </c>
      <c r="S317" s="292">
        <f>+'7.  Persistence Report'!R271</f>
        <v>64</v>
      </c>
      <c r="T317" s="292">
        <f>+'7.  Persistence Report'!S271</f>
        <v>64</v>
      </c>
      <c r="U317" s="292">
        <f>+'7.  Persistence Report'!T271</f>
        <v>64</v>
      </c>
      <c r="V317" s="292">
        <f>+'7.  Persistence Report'!U271</f>
        <v>64</v>
      </c>
      <c r="W317" s="292">
        <f>+'7.  Persistence Report'!V271</f>
        <v>64</v>
      </c>
      <c r="X317" s="292">
        <f>+'7.  Persistence Report'!W271</f>
        <v>64</v>
      </c>
      <c r="Y317" s="292">
        <f>+'7.  Persistence Report'!X271</f>
        <v>64</v>
      </c>
      <c r="Z317" s="292">
        <f>+'7.  Persistence Report'!Y271</f>
        <v>64</v>
      </c>
      <c r="AA317" s="292">
        <f>+'7.  Persistence Report'!Z271</f>
        <v>64</v>
      </c>
      <c r="AB317" s="292">
        <f>+'7.  Persistence Report'!AA271</f>
        <v>64</v>
      </c>
      <c r="AC317" s="292">
        <f>+'7.  Persistence Report'!AB271</f>
        <v>64</v>
      </c>
      <c r="AD317" s="292">
        <f>+'7.  Persistence Report'!AC271</f>
        <v>64</v>
      </c>
      <c r="AE317" s="422"/>
      <c r="AF317" s="406"/>
      <c r="AG317" s="864">
        <v>1</v>
      </c>
      <c r="AH317" s="406"/>
      <c r="AI317" s="406"/>
      <c r="AJ317" s="406"/>
      <c r="AK317" s="406"/>
      <c r="AL317" s="406"/>
      <c r="AM317" s="411"/>
      <c r="AN317" s="411"/>
      <c r="AO317" s="411"/>
      <c r="AP317" s="411"/>
      <c r="AQ317" s="411"/>
      <c r="AR317" s="411"/>
      <c r="AS317" s="293">
        <f>SUM(AE317:AR317)</f>
        <v>1</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51">AF317</f>
        <v>0</v>
      </c>
      <c r="AG318" s="407">
        <f t="shared" ref="AG318" si="852">AG317</f>
        <v>1</v>
      </c>
      <c r="AH318" s="407">
        <f t="shared" ref="AH318" si="853">AH317</f>
        <v>0</v>
      </c>
      <c r="AI318" s="407">
        <f t="shared" ref="AI318" si="854">AI317</f>
        <v>0</v>
      </c>
      <c r="AJ318" s="407">
        <f t="shared" ref="AJ318" si="855">AJ317</f>
        <v>0</v>
      </c>
      <c r="AK318" s="407">
        <f t="shared" ref="AK318" si="856">AK317</f>
        <v>0</v>
      </c>
      <c r="AL318" s="407">
        <f t="shared" ref="AL318" si="857">AL317</f>
        <v>0</v>
      </c>
      <c r="AM318" s="407">
        <f t="shared" ref="AM318" si="858">AM317</f>
        <v>0</v>
      </c>
      <c r="AN318" s="407">
        <f t="shared" ref="AN318" si="859">AN317</f>
        <v>0</v>
      </c>
      <c r="AO318" s="407">
        <f t="shared" ref="AO318" si="860">AO317</f>
        <v>0</v>
      </c>
      <c r="AP318" s="407">
        <f t="shared" ref="AP318" si="861">AP317</f>
        <v>0</v>
      </c>
      <c r="AQ318" s="407">
        <f t="shared" ref="AQ318" si="862">AQ317</f>
        <v>0</v>
      </c>
      <c r="AR318" s="407">
        <f t="shared" ref="AR318" si="863">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1019</v>
      </c>
      <c r="C320" s="288" t="s">
        <v>25</v>
      </c>
      <c r="D320" s="292">
        <v>900782</v>
      </c>
      <c r="E320" s="292">
        <f>+D320</f>
        <v>900782</v>
      </c>
      <c r="F320" s="292">
        <f t="shared" ref="F320:P320" si="864">+E320</f>
        <v>900782</v>
      </c>
      <c r="G320" s="292">
        <f t="shared" si="864"/>
        <v>900782</v>
      </c>
      <c r="H320" s="292">
        <f t="shared" si="864"/>
        <v>900782</v>
      </c>
      <c r="I320" s="292">
        <f t="shared" si="864"/>
        <v>900782</v>
      </c>
      <c r="J320" s="292">
        <f t="shared" si="864"/>
        <v>900782</v>
      </c>
      <c r="K320" s="292">
        <f t="shared" si="864"/>
        <v>900782</v>
      </c>
      <c r="L320" s="292">
        <f t="shared" si="864"/>
        <v>900782</v>
      </c>
      <c r="M320" s="292">
        <f t="shared" si="864"/>
        <v>900782</v>
      </c>
      <c r="N320" s="292">
        <f t="shared" si="864"/>
        <v>900782</v>
      </c>
      <c r="O320" s="292">
        <f t="shared" si="864"/>
        <v>900782</v>
      </c>
      <c r="P320" s="292">
        <f t="shared" si="864"/>
        <v>900782</v>
      </c>
      <c r="Q320" s="292">
        <v>12</v>
      </c>
      <c r="R320" s="292">
        <f>-'8.  Streetlighting'!F73/12</f>
        <v>103.81022826173215</v>
      </c>
      <c r="S320" s="292">
        <f t="array" ref="S320:AD320">-TRANSPOSE('8.  Streetlighting'!F74:F85)/12</f>
        <v>103.81022826173215</v>
      </c>
      <c r="T320" s="292">
        <v>103.81022826173215</v>
      </c>
      <c r="U320" s="292">
        <v>103.81022826173215</v>
      </c>
      <c r="V320" s="292">
        <v>103.81022826173215</v>
      </c>
      <c r="W320" s="292">
        <v>103.81022826173215</v>
      </c>
      <c r="X320" s="292">
        <v>103.81022826173215</v>
      </c>
      <c r="Y320" s="292">
        <v>103.81022826173215</v>
      </c>
      <c r="Z320" s="292">
        <v>103.81022826173215</v>
      </c>
      <c r="AA320" s="292">
        <v>103.81022826173215</v>
      </c>
      <c r="AB320" s="292">
        <v>103.81022826173215</v>
      </c>
      <c r="AC320" s="292">
        <v>103.81022826173215</v>
      </c>
      <c r="AD320" s="292">
        <v>103.81022826173215</v>
      </c>
      <c r="AE320" s="422"/>
      <c r="AF320" s="406"/>
      <c r="AG320" s="406"/>
      <c r="AH320" s="406"/>
      <c r="AI320" s="406"/>
      <c r="AJ320" s="406">
        <v>1</v>
      </c>
      <c r="AK320" s="406"/>
      <c r="AL320" s="406"/>
      <c r="AM320" s="411"/>
      <c r="AN320" s="411"/>
      <c r="AO320" s="411"/>
      <c r="AP320" s="411"/>
      <c r="AQ320" s="411"/>
      <c r="AR320" s="411"/>
      <c r="AS320" s="293">
        <f>SUM(AE320:AR320)</f>
        <v>1</v>
      </c>
    </row>
    <row r="321" spans="1:45" outlineLevel="1">
      <c r="B321" s="291" t="s">
        <v>288</v>
      </c>
      <c r="C321" s="288" t="s">
        <v>163</v>
      </c>
      <c r="D321" s="292"/>
      <c r="E321" s="292"/>
      <c r="F321" s="292"/>
      <c r="G321" s="292"/>
      <c r="H321" s="292"/>
      <c r="I321" s="292"/>
      <c r="J321" s="292"/>
      <c r="K321" s="292"/>
      <c r="L321" s="292"/>
      <c r="M321" s="292"/>
      <c r="N321" s="292"/>
      <c r="O321" s="292"/>
      <c r="P321" s="292"/>
      <c r="Q321" s="292">
        <f>Q320</f>
        <v>12</v>
      </c>
      <c r="R321" s="292"/>
      <c r="S321" s="292"/>
      <c r="T321" s="292"/>
      <c r="U321" s="292"/>
      <c r="V321" s="292"/>
      <c r="W321" s="292"/>
      <c r="X321" s="292"/>
      <c r="Y321" s="292"/>
      <c r="Z321" s="292"/>
      <c r="AA321" s="292"/>
      <c r="AB321" s="292"/>
      <c r="AC321" s="292"/>
      <c r="AD321" s="292"/>
      <c r="AE321" s="407">
        <f>AE320</f>
        <v>0</v>
      </c>
      <c r="AF321" s="407">
        <f t="shared" ref="AF321" si="865">AF320</f>
        <v>0</v>
      </c>
      <c r="AG321" s="407">
        <f t="shared" ref="AG321" si="866">AG320</f>
        <v>0</v>
      </c>
      <c r="AH321" s="407">
        <f t="shared" ref="AH321" si="867">AH320</f>
        <v>0</v>
      </c>
      <c r="AI321" s="407">
        <f t="shared" ref="AI321" si="868">AI320</f>
        <v>0</v>
      </c>
      <c r="AJ321" s="407">
        <f t="shared" ref="AJ321" si="869">AJ320</f>
        <v>1</v>
      </c>
      <c r="AK321" s="407">
        <f t="shared" ref="AK321" si="870">AK320</f>
        <v>0</v>
      </c>
      <c r="AL321" s="407">
        <f t="shared" ref="AL321" si="871">AL320</f>
        <v>0</v>
      </c>
      <c r="AM321" s="407">
        <f t="shared" ref="AM321" si="872">AM320</f>
        <v>0</v>
      </c>
      <c r="AN321" s="407">
        <f t="shared" ref="AN321" si="873">AN320</f>
        <v>0</v>
      </c>
      <c r="AO321" s="407">
        <f t="shared" ref="AO321" si="874">AO320</f>
        <v>0</v>
      </c>
      <c r="AP321" s="407">
        <f t="shared" ref="AP321" si="875">AP320</f>
        <v>0</v>
      </c>
      <c r="AQ321" s="407">
        <f t="shared" ref="AQ321" si="876">AQ320</f>
        <v>0</v>
      </c>
      <c r="AR321" s="407">
        <f t="shared" ref="AR321" si="877">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outlineLevel="1">
      <c r="B324" s="291" t="s">
        <v>288</v>
      </c>
      <c r="C324" s="288" t="s">
        <v>163</v>
      </c>
      <c r="D324" s="292">
        <v>701185</v>
      </c>
      <c r="E324" s="292">
        <v>701185</v>
      </c>
      <c r="F324" s="292">
        <v>701185</v>
      </c>
      <c r="G324" s="292">
        <v>701185</v>
      </c>
      <c r="H324" s="292">
        <v>701185</v>
      </c>
      <c r="I324" s="292">
        <v>701185</v>
      </c>
      <c r="J324" s="292">
        <v>701185</v>
      </c>
      <c r="K324" s="292">
        <v>701185</v>
      </c>
      <c r="L324" s="292">
        <v>701185</v>
      </c>
      <c r="M324" s="292">
        <v>701185</v>
      </c>
      <c r="N324" s="292">
        <v>701185</v>
      </c>
      <c r="O324" s="292">
        <v>701185</v>
      </c>
      <c r="P324" s="292">
        <v>701185</v>
      </c>
      <c r="Q324" s="292">
        <f>Q323</f>
        <v>12</v>
      </c>
      <c r="R324" s="292">
        <v>87</v>
      </c>
      <c r="S324" s="292">
        <v>87</v>
      </c>
      <c r="T324" s="292">
        <v>87</v>
      </c>
      <c r="U324" s="292">
        <v>87</v>
      </c>
      <c r="V324" s="292">
        <v>87</v>
      </c>
      <c r="W324" s="292">
        <v>87</v>
      </c>
      <c r="X324" s="292">
        <v>87</v>
      </c>
      <c r="Y324" s="292">
        <v>87</v>
      </c>
      <c r="Z324" s="292">
        <v>87</v>
      </c>
      <c r="AA324" s="292">
        <v>87</v>
      </c>
      <c r="AB324" s="292">
        <v>87</v>
      </c>
      <c r="AC324" s="292">
        <v>87</v>
      </c>
      <c r="AD324" s="292">
        <v>87</v>
      </c>
      <c r="AE324" s="407">
        <f>AE323</f>
        <v>0</v>
      </c>
      <c r="AF324" s="407">
        <f t="shared" ref="AF324" si="878">AF323</f>
        <v>0</v>
      </c>
      <c r="AG324" s="407">
        <v>1</v>
      </c>
      <c r="AH324" s="407">
        <f t="shared" ref="AH324" si="879">AH323</f>
        <v>0</v>
      </c>
      <c r="AI324" s="407">
        <f t="shared" ref="AI324" si="880">AI323</f>
        <v>0</v>
      </c>
      <c r="AJ324" s="407">
        <f t="shared" ref="AJ324" si="881">AJ323</f>
        <v>0</v>
      </c>
      <c r="AK324" s="407">
        <f t="shared" ref="AK324" si="882">AK323</f>
        <v>0</v>
      </c>
      <c r="AL324" s="407">
        <f t="shared" ref="AL324" si="883">AL323</f>
        <v>0</v>
      </c>
      <c r="AM324" s="407">
        <f t="shared" ref="AM324" si="884">AM323</f>
        <v>0</v>
      </c>
      <c r="AN324" s="407">
        <f t="shared" ref="AN324" si="885">AN323</f>
        <v>0</v>
      </c>
      <c r="AO324" s="407">
        <f t="shared" ref="AO324" si="886">AO323</f>
        <v>0</v>
      </c>
      <c r="AP324" s="407">
        <f t="shared" ref="AP324" si="887">AP323</f>
        <v>0</v>
      </c>
      <c r="AQ324" s="407">
        <f t="shared" ref="AQ324" si="888">AQ323</f>
        <v>0</v>
      </c>
      <c r="AR324" s="407">
        <f t="shared" ref="AR324" si="889">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90">AF326</f>
        <v>0</v>
      </c>
      <c r="AG327" s="407">
        <f t="shared" ref="AG327" si="891">AG326</f>
        <v>0</v>
      </c>
      <c r="AH327" s="407">
        <f t="shared" ref="AH327" si="892">AH326</f>
        <v>0</v>
      </c>
      <c r="AI327" s="407">
        <f t="shared" ref="AI327" si="893">AI326</f>
        <v>0</v>
      </c>
      <c r="AJ327" s="407">
        <f t="shared" ref="AJ327" si="894">AJ326</f>
        <v>0</v>
      </c>
      <c r="AK327" s="407">
        <f t="shared" ref="AK327" si="895">AK326</f>
        <v>0</v>
      </c>
      <c r="AL327" s="407">
        <f t="shared" ref="AL327" si="896">AL326</f>
        <v>0</v>
      </c>
      <c r="AM327" s="407">
        <f t="shared" ref="AM327" si="897">AM326</f>
        <v>0</v>
      </c>
      <c r="AN327" s="407">
        <f t="shared" ref="AN327" si="898">AN326</f>
        <v>0</v>
      </c>
      <c r="AO327" s="407">
        <f t="shared" ref="AO327" si="899">AO326</f>
        <v>0</v>
      </c>
      <c r="AP327" s="407">
        <f t="shared" ref="AP327" si="900">AP326</f>
        <v>0</v>
      </c>
      <c r="AQ327" s="407">
        <f t="shared" ref="AQ327" si="901">AQ326</f>
        <v>0</v>
      </c>
      <c r="AR327" s="407">
        <f t="shared" ref="AR327" si="902">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outlineLevel="1">
      <c r="B330" s="291" t="s">
        <v>288</v>
      </c>
      <c r="C330" s="288" t="s">
        <v>163</v>
      </c>
      <c r="D330" s="292">
        <v>62802</v>
      </c>
      <c r="E330" s="292">
        <v>50547.722315188657</v>
      </c>
      <c r="F330" s="292">
        <v>35725.815775935887</v>
      </c>
      <c r="G330" s="292">
        <v>35561.847833512074</v>
      </c>
      <c r="H330" s="292">
        <v>35561.847833512074</v>
      </c>
      <c r="I330" s="292">
        <v>35561.847833512074</v>
      </c>
      <c r="J330" s="292">
        <v>35561.847833512074</v>
      </c>
      <c r="K330" s="292">
        <v>35561.847833512074</v>
      </c>
      <c r="L330" s="292">
        <v>35561.847833512074</v>
      </c>
      <c r="M330" s="292">
        <v>35530.247595625755</v>
      </c>
      <c r="N330" s="292">
        <v>35231.831436107961</v>
      </c>
      <c r="O330" s="292">
        <v>35182.644978876204</v>
      </c>
      <c r="P330" s="292">
        <v>34985.859894995294</v>
      </c>
      <c r="Q330" s="292">
        <f>Q329</f>
        <v>12</v>
      </c>
      <c r="R330" s="292">
        <v>4</v>
      </c>
      <c r="S330" s="292">
        <v>2.6542056074766354</v>
      </c>
      <c r="T330" s="292">
        <v>0.74766355140186913</v>
      </c>
      <c r="U330" s="292">
        <v>0.74766355140186913</v>
      </c>
      <c r="V330" s="292">
        <v>0.74766355140186913</v>
      </c>
      <c r="W330" s="292">
        <v>0.74766355140186913</v>
      </c>
      <c r="X330" s="292">
        <v>0.74766355140186913</v>
      </c>
      <c r="Y330" s="292">
        <v>0.74766355140186913</v>
      </c>
      <c r="Z330" s="292">
        <v>0.74766355140186913</v>
      </c>
      <c r="AA330" s="292">
        <v>0.74766355140186913</v>
      </c>
      <c r="AB330" s="292">
        <v>0.74766355140186913</v>
      </c>
      <c r="AC330" s="292">
        <v>0.74766355140186913</v>
      </c>
      <c r="AD330" s="292">
        <v>0.74766355140186913</v>
      </c>
      <c r="AE330" s="407">
        <f>AE329</f>
        <v>0</v>
      </c>
      <c r="AF330" s="407">
        <f t="shared" ref="AF330" si="903">AF329</f>
        <v>0</v>
      </c>
      <c r="AG330" s="407">
        <v>1</v>
      </c>
      <c r="AH330" s="407">
        <f t="shared" ref="AH330" si="904">AH329</f>
        <v>0</v>
      </c>
      <c r="AI330" s="407">
        <f t="shared" ref="AI330" si="905">AI329</f>
        <v>0</v>
      </c>
      <c r="AJ330" s="407">
        <f t="shared" ref="AJ330" si="906">AJ329</f>
        <v>0</v>
      </c>
      <c r="AK330" s="407">
        <f t="shared" ref="AK330" si="907">AK329</f>
        <v>0</v>
      </c>
      <c r="AL330" s="407">
        <f t="shared" ref="AL330" si="908">AL329</f>
        <v>0</v>
      </c>
      <c r="AM330" s="407">
        <f t="shared" ref="AM330" si="909">AM329</f>
        <v>0</v>
      </c>
      <c r="AN330" s="407">
        <f t="shared" ref="AN330" si="910">AN329</f>
        <v>0</v>
      </c>
      <c r="AO330" s="407">
        <f t="shared" ref="AO330" si="911">AO329</f>
        <v>0</v>
      </c>
      <c r="AP330" s="407">
        <f t="shared" ref="AP330" si="912">AP329</f>
        <v>0</v>
      </c>
      <c r="AQ330" s="407">
        <f t="shared" ref="AQ330" si="913">AQ329</f>
        <v>0</v>
      </c>
      <c r="AR330" s="407">
        <f t="shared" ref="AR330" si="914">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5">AF333</f>
        <v>0</v>
      </c>
      <c r="AG334" s="407">
        <f t="shared" ref="AG334" si="916">AG333</f>
        <v>0</v>
      </c>
      <c r="AH334" s="407">
        <f t="shared" ref="AH334" si="917">AH333</f>
        <v>0</v>
      </c>
      <c r="AI334" s="407">
        <f t="shared" ref="AI334" si="918">AI333</f>
        <v>0</v>
      </c>
      <c r="AJ334" s="407">
        <f t="shared" ref="AJ334" si="919">AJ333</f>
        <v>0</v>
      </c>
      <c r="AK334" s="407">
        <f t="shared" ref="AK334" si="920">AK333</f>
        <v>0</v>
      </c>
      <c r="AL334" s="407">
        <f t="shared" ref="AL334" si="921">AL333</f>
        <v>0</v>
      </c>
      <c r="AM334" s="407">
        <f t="shared" ref="AM334" si="922">AM333</f>
        <v>0</v>
      </c>
      <c r="AN334" s="407">
        <f t="shared" ref="AN334" si="923">AN333</f>
        <v>0</v>
      </c>
      <c r="AO334" s="407">
        <f t="shared" ref="AO334" si="924">AO333</f>
        <v>0</v>
      </c>
      <c r="AP334" s="407">
        <f t="shared" ref="AP334" si="925">AP333</f>
        <v>0</v>
      </c>
      <c r="AQ334" s="407">
        <f t="shared" ref="AQ334" si="926">AQ333</f>
        <v>0</v>
      </c>
      <c r="AR334" s="407">
        <f t="shared" ref="AR334" si="927">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8">AF336</f>
        <v>0</v>
      </c>
      <c r="AG337" s="407">
        <f t="shared" ref="AG337" si="929">AG336</f>
        <v>0</v>
      </c>
      <c r="AH337" s="407">
        <f t="shared" ref="AH337" si="930">AH336</f>
        <v>0</v>
      </c>
      <c r="AI337" s="407">
        <f t="shared" ref="AI337" si="931">AI336</f>
        <v>0</v>
      </c>
      <c r="AJ337" s="407">
        <f t="shared" ref="AJ337" si="932">AJ336</f>
        <v>0</v>
      </c>
      <c r="AK337" s="407">
        <f t="shared" ref="AK337" si="933">AK336</f>
        <v>0</v>
      </c>
      <c r="AL337" s="407">
        <f t="shared" ref="AL337" si="934">AL336</f>
        <v>0</v>
      </c>
      <c r="AM337" s="407">
        <f t="shared" ref="AM337" si="935">AM336</f>
        <v>0</v>
      </c>
      <c r="AN337" s="407">
        <f t="shared" ref="AN337" si="936">AN336</f>
        <v>0</v>
      </c>
      <c r="AO337" s="407">
        <f t="shared" ref="AO337" si="937">AO336</f>
        <v>0</v>
      </c>
      <c r="AP337" s="407">
        <f t="shared" ref="AP337" si="938">AP336</f>
        <v>0</v>
      </c>
      <c r="AQ337" s="407">
        <f t="shared" ref="AQ337" si="939">AQ336</f>
        <v>0</v>
      </c>
      <c r="AR337" s="407">
        <f t="shared" ref="AR337" si="940">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v>3434382</v>
      </c>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v>1</v>
      </c>
      <c r="AF340" s="407">
        <f t="shared" ref="AF340" si="941">AF339</f>
        <v>0</v>
      </c>
      <c r="AG340" s="407">
        <f t="shared" ref="AG340" si="942">AG339</f>
        <v>0</v>
      </c>
      <c r="AH340" s="407">
        <f t="shared" ref="AH340" si="943">AH339</f>
        <v>0</v>
      </c>
      <c r="AI340" s="407">
        <f t="shared" ref="AI340" si="944">AI339</f>
        <v>0</v>
      </c>
      <c r="AJ340" s="407">
        <f t="shared" ref="AJ340" si="945">AJ339</f>
        <v>0</v>
      </c>
      <c r="AK340" s="407">
        <f t="shared" ref="AK340" si="946">AK339</f>
        <v>0</v>
      </c>
      <c r="AL340" s="407">
        <f t="shared" ref="AL340" si="947">AL339</f>
        <v>0</v>
      </c>
      <c r="AM340" s="407">
        <f t="shared" ref="AM340" si="948">AM339</f>
        <v>0</v>
      </c>
      <c r="AN340" s="407">
        <f t="shared" ref="AN340" si="949">AN339</f>
        <v>0</v>
      </c>
      <c r="AO340" s="407">
        <f t="shared" ref="AO340" si="950">AO339</f>
        <v>0</v>
      </c>
      <c r="AP340" s="407">
        <f t="shared" ref="AP340" si="951">AP339</f>
        <v>0</v>
      </c>
      <c r="AQ340" s="407">
        <f t="shared" ref="AQ340" si="952">AQ339</f>
        <v>0</v>
      </c>
      <c r="AR340" s="407">
        <f t="shared" ref="AR340" si="953">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4">AF343</f>
        <v>0</v>
      </c>
      <c r="AG344" s="407">
        <f t="shared" ref="AG344" si="955">AG343</f>
        <v>0</v>
      </c>
      <c r="AH344" s="407">
        <f t="shared" ref="AH344" si="956">AH343</f>
        <v>0</v>
      </c>
      <c r="AI344" s="407">
        <f t="shared" ref="AI344" si="957">AI343</f>
        <v>0</v>
      </c>
      <c r="AJ344" s="407">
        <f t="shared" ref="AJ344" si="958">AJ343</f>
        <v>0</v>
      </c>
      <c r="AK344" s="407">
        <f t="shared" ref="AK344" si="959">AK343</f>
        <v>0</v>
      </c>
      <c r="AL344" s="407">
        <f t="shared" ref="AL344" si="960">AL343</f>
        <v>0</v>
      </c>
      <c r="AM344" s="407">
        <f t="shared" ref="AM344" si="961">AM343</f>
        <v>0</v>
      </c>
      <c r="AN344" s="407">
        <f t="shared" ref="AN344" si="962">AN343</f>
        <v>0</v>
      </c>
      <c r="AO344" s="407">
        <f t="shared" ref="AO344" si="963">AO343</f>
        <v>0</v>
      </c>
      <c r="AP344" s="407">
        <f t="shared" ref="AP344" si="964">AP343</f>
        <v>0</v>
      </c>
      <c r="AQ344" s="407">
        <f t="shared" ref="AQ344" si="965">AQ343</f>
        <v>0</v>
      </c>
      <c r="AR344" s="407">
        <f t="shared" ref="AR344" si="966">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7">AF346</f>
        <v>0</v>
      </c>
      <c r="AG347" s="407">
        <f t="shared" ref="AG347" si="968">AG346</f>
        <v>0</v>
      </c>
      <c r="AH347" s="407">
        <f t="shared" ref="AH347" si="969">AH346</f>
        <v>0</v>
      </c>
      <c r="AI347" s="407">
        <f t="shared" ref="AI347" si="970">AI346</f>
        <v>0</v>
      </c>
      <c r="AJ347" s="407">
        <f t="shared" ref="AJ347" si="971">AJ346</f>
        <v>0</v>
      </c>
      <c r="AK347" s="407">
        <f t="shared" ref="AK347" si="972">AK346</f>
        <v>0</v>
      </c>
      <c r="AL347" s="407">
        <f t="shared" ref="AL347" si="973">AL346</f>
        <v>0</v>
      </c>
      <c r="AM347" s="407">
        <f t="shared" ref="AM347" si="974">AM346</f>
        <v>0</v>
      </c>
      <c r="AN347" s="407">
        <f t="shared" ref="AN347" si="975">AN346</f>
        <v>0</v>
      </c>
      <c r="AO347" s="407">
        <f t="shared" ref="AO347" si="976">AO346</f>
        <v>0</v>
      </c>
      <c r="AP347" s="407">
        <f t="shared" ref="AP347" si="977">AP346</f>
        <v>0</v>
      </c>
      <c r="AQ347" s="407">
        <f t="shared" ref="AQ347" si="978">AQ346</f>
        <v>0</v>
      </c>
      <c r="AR347" s="407">
        <f t="shared" ref="AR347" si="979">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80">AF349</f>
        <v>0</v>
      </c>
      <c r="AG350" s="407">
        <f t="shared" ref="AG350" si="981">AG349</f>
        <v>0</v>
      </c>
      <c r="AH350" s="407">
        <f t="shared" ref="AH350" si="982">AH349</f>
        <v>0</v>
      </c>
      <c r="AI350" s="407">
        <f t="shared" ref="AI350" si="983">AI349</f>
        <v>0</v>
      </c>
      <c r="AJ350" s="407">
        <f t="shared" ref="AJ350" si="984">AJ349</f>
        <v>0</v>
      </c>
      <c r="AK350" s="407">
        <f t="shared" ref="AK350" si="985">AK349</f>
        <v>0</v>
      </c>
      <c r="AL350" s="407">
        <f t="shared" ref="AL350" si="986">AL349</f>
        <v>0</v>
      </c>
      <c r="AM350" s="407">
        <f t="shared" ref="AM350" si="987">AM349</f>
        <v>0</v>
      </c>
      <c r="AN350" s="407">
        <f t="shared" ref="AN350" si="988">AN349</f>
        <v>0</v>
      </c>
      <c r="AO350" s="407">
        <f t="shared" ref="AO350" si="989">AO349</f>
        <v>0</v>
      </c>
      <c r="AP350" s="407">
        <f t="shared" ref="AP350" si="990">AP349</f>
        <v>0</v>
      </c>
      <c r="AQ350" s="407">
        <f t="shared" ref="AQ350" si="991">AQ349</f>
        <v>0</v>
      </c>
      <c r="AR350" s="407">
        <f t="shared" ref="AR350" si="992">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3">AF352</f>
        <v>0</v>
      </c>
      <c r="AG353" s="407">
        <f t="shared" ref="AG353" si="994">AG352</f>
        <v>0</v>
      </c>
      <c r="AH353" s="407">
        <f t="shared" ref="AH353" si="995">AH352</f>
        <v>0</v>
      </c>
      <c r="AI353" s="407">
        <f t="shared" ref="AI353" si="996">AI352</f>
        <v>0</v>
      </c>
      <c r="AJ353" s="407">
        <f t="shared" ref="AJ353" si="997">AJ352</f>
        <v>0</v>
      </c>
      <c r="AK353" s="407">
        <f t="shared" ref="AK353" si="998">AK352</f>
        <v>0</v>
      </c>
      <c r="AL353" s="407">
        <f t="shared" ref="AL353" si="999">AL352</f>
        <v>0</v>
      </c>
      <c r="AM353" s="407">
        <f t="shared" ref="AM353" si="1000">AM352</f>
        <v>0</v>
      </c>
      <c r="AN353" s="407">
        <f t="shared" ref="AN353" si="1001">AN352</f>
        <v>0</v>
      </c>
      <c r="AO353" s="407">
        <f t="shared" ref="AO353" si="1002">AO352</f>
        <v>0</v>
      </c>
      <c r="AP353" s="407">
        <f t="shared" ref="AP353" si="1003">AP352</f>
        <v>0</v>
      </c>
      <c r="AQ353" s="407">
        <f t="shared" ref="AQ353" si="1004">AQ352</f>
        <v>0</v>
      </c>
      <c r="AR353" s="407">
        <f t="shared" ref="AR353" si="1005">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6">AF355</f>
        <v>0</v>
      </c>
      <c r="AG356" s="407">
        <f t="shared" ref="AG356" si="1007">AG355</f>
        <v>0</v>
      </c>
      <c r="AH356" s="407">
        <f t="shared" ref="AH356" si="1008">AH355</f>
        <v>0</v>
      </c>
      <c r="AI356" s="407">
        <f t="shared" ref="AI356" si="1009">AI355</f>
        <v>0</v>
      </c>
      <c r="AJ356" s="407">
        <f t="shared" ref="AJ356" si="1010">AJ355</f>
        <v>0</v>
      </c>
      <c r="AK356" s="407">
        <f t="shared" ref="AK356" si="1011">AK355</f>
        <v>0</v>
      </c>
      <c r="AL356" s="407">
        <f t="shared" ref="AL356" si="1012">AL355</f>
        <v>0</v>
      </c>
      <c r="AM356" s="407">
        <f t="shared" ref="AM356" si="1013">AM355</f>
        <v>0</v>
      </c>
      <c r="AN356" s="407">
        <f t="shared" ref="AN356" si="1014">AN355</f>
        <v>0</v>
      </c>
      <c r="AO356" s="407">
        <f t="shared" ref="AO356" si="1015">AO355</f>
        <v>0</v>
      </c>
      <c r="AP356" s="407">
        <f t="shared" ref="AP356" si="1016">AP355</f>
        <v>0</v>
      </c>
      <c r="AQ356" s="407">
        <f t="shared" ref="AQ356" si="1017">AQ355</f>
        <v>0</v>
      </c>
      <c r="AR356" s="407">
        <f t="shared" ref="AR356" si="1018">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9">AF358</f>
        <v>0</v>
      </c>
      <c r="AG359" s="407">
        <f t="shared" ref="AG359" si="1020">AG358</f>
        <v>0</v>
      </c>
      <c r="AH359" s="407">
        <f t="shared" ref="AH359" si="1021">AH358</f>
        <v>0</v>
      </c>
      <c r="AI359" s="407">
        <f t="shared" ref="AI359" si="1022">AI358</f>
        <v>0</v>
      </c>
      <c r="AJ359" s="407">
        <f t="shared" ref="AJ359" si="1023">AJ358</f>
        <v>0</v>
      </c>
      <c r="AK359" s="407">
        <f t="shared" ref="AK359" si="1024">AK358</f>
        <v>0</v>
      </c>
      <c r="AL359" s="407">
        <f t="shared" ref="AL359" si="1025">AL358</f>
        <v>0</v>
      </c>
      <c r="AM359" s="407">
        <f t="shared" ref="AM359" si="1026">AM358</f>
        <v>0</v>
      </c>
      <c r="AN359" s="407">
        <f t="shared" ref="AN359" si="1027">AN358</f>
        <v>0</v>
      </c>
      <c r="AO359" s="407">
        <f t="shared" ref="AO359" si="1028">AO358</f>
        <v>0</v>
      </c>
      <c r="AP359" s="407">
        <f t="shared" ref="AP359" si="1029">AP358</f>
        <v>0</v>
      </c>
      <c r="AQ359" s="407">
        <f t="shared" ref="AQ359" si="1030">AQ358</f>
        <v>0</v>
      </c>
      <c r="AR359" s="407">
        <f t="shared" ref="AR359" si="1031">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2">AF361</f>
        <v>0</v>
      </c>
      <c r="AG362" s="407">
        <f t="shared" ref="AG362" si="1033">AG361</f>
        <v>0</v>
      </c>
      <c r="AH362" s="407">
        <f t="shared" ref="AH362" si="1034">AH361</f>
        <v>0</v>
      </c>
      <c r="AI362" s="407">
        <f t="shared" ref="AI362" si="1035">AI361</f>
        <v>0</v>
      </c>
      <c r="AJ362" s="407">
        <f t="shared" ref="AJ362" si="1036">AJ361</f>
        <v>0</v>
      </c>
      <c r="AK362" s="407">
        <f t="shared" ref="AK362" si="1037">AK361</f>
        <v>0</v>
      </c>
      <c r="AL362" s="407">
        <f t="shared" ref="AL362" si="1038">AL361</f>
        <v>0</v>
      </c>
      <c r="AM362" s="407">
        <f t="shared" ref="AM362" si="1039">AM361</f>
        <v>0</v>
      </c>
      <c r="AN362" s="407">
        <f t="shared" ref="AN362" si="1040">AN361</f>
        <v>0</v>
      </c>
      <c r="AO362" s="407">
        <f t="shared" ref="AO362" si="1041">AO361</f>
        <v>0</v>
      </c>
      <c r="AP362" s="407">
        <f t="shared" ref="AP362" si="1042">AP361</f>
        <v>0</v>
      </c>
      <c r="AQ362" s="407">
        <f t="shared" ref="AQ362" si="1043">AQ361</f>
        <v>0</v>
      </c>
      <c r="AR362" s="407">
        <f t="shared" ref="AR362" si="1044">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5">AF364</f>
        <v>0</v>
      </c>
      <c r="AG365" s="407">
        <f t="shared" ref="AG365" si="1046">AG364</f>
        <v>0</v>
      </c>
      <c r="AH365" s="407">
        <f t="shared" ref="AH365" si="1047">AH364</f>
        <v>0</v>
      </c>
      <c r="AI365" s="407">
        <f t="shared" ref="AI365" si="1048">AI364</f>
        <v>0</v>
      </c>
      <c r="AJ365" s="407">
        <f t="shared" ref="AJ365" si="1049">AJ364</f>
        <v>0</v>
      </c>
      <c r="AK365" s="407">
        <f t="shared" ref="AK365" si="1050">AK364</f>
        <v>0</v>
      </c>
      <c r="AL365" s="407">
        <f t="shared" ref="AL365" si="1051">AL364</f>
        <v>0</v>
      </c>
      <c r="AM365" s="407">
        <f t="shared" ref="AM365" si="1052">AM364</f>
        <v>0</v>
      </c>
      <c r="AN365" s="407">
        <f t="shared" ref="AN365" si="1053">AN364</f>
        <v>0</v>
      </c>
      <c r="AO365" s="407">
        <f t="shared" ref="AO365" si="1054">AO364</f>
        <v>0</v>
      </c>
      <c r="AP365" s="407">
        <f t="shared" ref="AP365" si="1055">AP364</f>
        <v>0</v>
      </c>
      <c r="AQ365" s="407">
        <f t="shared" ref="AQ365" si="1056">AQ364</f>
        <v>0</v>
      </c>
      <c r="AR365" s="407">
        <f t="shared" ref="AR365" si="1057">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8">AF367</f>
        <v>0</v>
      </c>
      <c r="AG368" s="407">
        <f t="shared" ref="AG368" si="1059">AG367</f>
        <v>0</v>
      </c>
      <c r="AH368" s="407">
        <f t="shared" ref="AH368" si="1060">AH367</f>
        <v>0</v>
      </c>
      <c r="AI368" s="407">
        <f t="shared" ref="AI368" si="1061">AI367</f>
        <v>0</v>
      </c>
      <c r="AJ368" s="407">
        <f t="shared" ref="AJ368" si="1062">AJ367</f>
        <v>0</v>
      </c>
      <c r="AK368" s="407">
        <f t="shared" ref="AK368" si="1063">AK367</f>
        <v>0</v>
      </c>
      <c r="AL368" s="407">
        <f t="shared" ref="AL368" si="1064">AL367</f>
        <v>0</v>
      </c>
      <c r="AM368" s="407">
        <f t="shared" ref="AM368" si="1065">AM367</f>
        <v>0</v>
      </c>
      <c r="AN368" s="407">
        <f t="shared" ref="AN368" si="1066">AN367</f>
        <v>0</v>
      </c>
      <c r="AO368" s="407">
        <f t="shared" ref="AO368" si="1067">AO367</f>
        <v>0</v>
      </c>
      <c r="AP368" s="407">
        <f t="shared" ref="AP368" si="1068">AP367</f>
        <v>0</v>
      </c>
      <c r="AQ368" s="407">
        <f t="shared" ref="AQ368" si="1069">AQ367</f>
        <v>0</v>
      </c>
      <c r="AR368" s="407">
        <f t="shared" ref="AR368" si="1070">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1">AF370</f>
        <v>0</v>
      </c>
      <c r="AG371" s="407">
        <f t="shared" ref="AG371" si="1072">AG370</f>
        <v>0</v>
      </c>
      <c r="AH371" s="407">
        <f t="shared" ref="AH371" si="1073">AH370</f>
        <v>0</v>
      </c>
      <c r="AI371" s="407">
        <f t="shared" ref="AI371" si="1074">AI370</f>
        <v>0</v>
      </c>
      <c r="AJ371" s="407">
        <f t="shared" ref="AJ371" si="1075">AJ370</f>
        <v>0</v>
      </c>
      <c r="AK371" s="407">
        <f t="shared" ref="AK371" si="1076">AK370</f>
        <v>0</v>
      </c>
      <c r="AL371" s="407">
        <f t="shared" ref="AL371" si="1077">AL370</f>
        <v>0</v>
      </c>
      <c r="AM371" s="407">
        <f t="shared" ref="AM371" si="1078">AM370</f>
        <v>0</v>
      </c>
      <c r="AN371" s="407">
        <f t="shared" ref="AN371" si="1079">AN370</f>
        <v>0</v>
      </c>
      <c r="AO371" s="407">
        <f t="shared" ref="AO371" si="1080">AO370</f>
        <v>0</v>
      </c>
      <c r="AP371" s="407">
        <f t="shared" ref="AP371" si="1081">AP370</f>
        <v>0</v>
      </c>
      <c r="AQ371" s="407">
        <f t="shared" ref="AQ371" si="1082">AQ370</f>
        <v>0</v>
      </c>
      <c r="AR371" s="407">
        <f t="shared" ref="AR371" si="1083">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4">AF373</f>
        <v>0</v>
      </c>
      <c r="AG374" s="407">
        <f t="shared" ref="AG374" si="1085">AG373</f>
        <v>0</v>
      </c>
      <c r="AH374" s="407">
        <f t="shared" ref="AH374" si="1086">AH373</f>
        <v>0</v>
      </c>
      <c r="AI374" s="407">
        <f t="shared" ref="AI374" si="1087">AI373</f>
        <v>0</v>
      </c>
      <c r="AJ374" s="407">
        <f t="shared" ref="AJ374" si="1088">AJ373</f>
        <v>0</v>
      </c>
      <c r="AK374" s="407">
        <f t="shared" ref="AK374" si="1089">AK373</f>
        <v>0</v>
      </c>
      <c r="AL374" s="407">
        <f t="shared" ref="AL374" si="1090">AL373</f>
        <v>0</v>
      </c>
      <c r="AM374" s="407">
        <f t="shared" ref="AM374" si="1091">AM373</f>
        <v>0</v>
      </c>
      <c r="AN374" s="407">
        <f t="shared" ref="AN374" si="1092">AN373</f>
        <v>0</v>
      </c>
      <c r="AO374" s="407">
        <f t="shared" ref="AO374" si="1093">AO373</f>
        <v>0</v>
      </c>
      <c r="AP374" s="407">
        <f t="shared" ref="AP374" si="1094">AP373</f>
        <v>0</v>
      </c>
      <c r="AQ374" s="407">
        <f t="shared" ref="AQ374" si="1095">AQ373</f>
        <v>0</v>
      </c>
      <c r="AR374" s="407">
        <f t="shared" ref="AR374" si="1096">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7">AF376</f>
        <v>0</v>
      </c>
      <c r="AG377" s="407">
        <f t="shared" ref="AG377" si="1098">AG376</f>
        <v>0</v>
      </c>
      <c r="AH377" s="407">
        <f t="shared" ref="AH377" si="1099">AH376</f>
        <v>0</v>
      </c>
      <c r="AI377" s="407">
        <f t="shared" ref="AI377" si="1100">AI376</f>
        <v>0</v>
      </c>
      <c r="AJ377" s="407">
        <f t="shared" ref="AJ377" si="1101">AJ376</f>
        <v>0</v>
      </c>
      <c r="AK377" s="407">
        <f t="shared" ref="AK377" si="1102">AK376</f>
        <v>0</v>
      </c>
      <c r="AL377" s="407">
        <f t="shared" ref="AL377" si="1103">AL376</f>
        <v>0</v>
      </c>
      <c r="AM377" s="407">
        <f t="shared" ref="AM377" si="1104">AM376</f>
        <v>0</v>
      </c>
      <c r="AN377" s="407">
        <f t="shared" ref="AN377" si="1105">AN376</f>
        <v>0</v>
      </c>
      <c r="AO377" s="407">
        <f t="shared" ref="AO377" si="1106">AO376</f>
        <v>0</v>
      </c>
      <c r="AP377" s="407">
        <f t="shared" ref="AP377" si="1107">AP376</f>
        <v>0</v>
      </c>
      <c r="AQ377" s="407">
        <f t="shared" ref="AQ377" si="1108">AQ376</f>
        <v>0</v>
      </c>
      <c r="AR377" s="407">
        <f t="shared" ref="AR377" si="1109">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10">AF379</f>
        <v>0</v>
      </c>
      <c r="AG380" s="407">
        <f t="shared" ref="AG380" si="1111">AG379</f>
        <v>0</v>
      </c>
      <c r="AH380" s="407">
        <f t="shared" ref="AH380" si="1112">AH379</f>
        <v>0</v>
      </c>
      <c r="AI380" s="407">
        <f t="shared" ref="AI380" si="1113">AI379</f>
        <v>0</v>
      </c>
      <c r="AJ380" s="407">
        <f t="shared" ref="AJ380" si="1114">AJ379</f>
        <v>0</v>
      </c>
      <c r="AK380" s="407">
        <f t="shared" ref="AK380" si="1115">AK379</f>
        <v>0</v>
      </c>
      <c r="AL380" s="407">
        <f t="shared" ref="AL380" si="1116">AL379</f>
        <v>0</v>
      </c>
      <c r="AM380" s="407">
        <f t="shared" ref="AM380" si="1117">AM379</f>
        <v>0</v>
      </c>
      <c r="AN380" s="407">
        <f t="shared" ref="AN380" si="1118">AN379</f>
        <v>0</v>
      </c>
      <c r="AO380" s="407">
        <f t="shared" ref="AO380" si="1119">AO379</f>
        <v>0</v>
      </c>
      <c r="AP380" s="407">
        <f t="shared" ref="AP380" si="1120">AP379</f>
        <v>0</v>
      </c>
      <c r="AQ380" s="407">
        <f t="shared" ref="AQ380" si="1121">AQ379</f>
        <v>0</v>
      </c>
      <c r="AR380" s="407">
        <f t="shared" ref="AR380" si="1122">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3">AF382</f>
        <v>0</v>
      </c>
      <c r="AG383" s="407">
        <f t="shared" ref="AG383" si="1124">AG382</f>
        <v>0</v>
      </c>
      <c r="AH383" s="407">
        <f t="shared" ref="AH383" si="1125">AH382</f>
        <v>0</v>
      </c>
      <c r="AI383" s="407">
        <f t="shared" ref="AI383" si="1126">AI382</f>
        <v>0</v>
      </c>
      <c r="AJ383" s="407">
        <f t="shared" ref="AJ383" si="1127">AJ382</f>
        <v>0</v>
      </c>
      <c r="AK383" s="407">
        <f t="shared" ref="AK383" si="1128">AK382</f>
        <v>0</v>
      </c>
      <c r="AL383" s="407">
        <f t="shared" ref="AL383" si="1129">AL382</f>
        <v>0</v>
      </c>
      <c r="AM383" s="407">
        <f t="shared" ref="AM383" si="1130">AM382</f>
        <v>0</v>
      </c>
      <c r="AN383" s="407">
        <f t="shared" ref="AN383" si="1131">AN382</f>
        <v>0</v>
      </c>
      <c r="AO383" s="407">
        <f t="shared" ref="AO383" si="1132">AO382</f>
        <v>0</v>
      </c>
      <c r="AP383" s="407">
        <f t="shared" ref="AP383" si="1133">AP382</f>
        <v>0</v>
      </c>
      <c r="AQ383" s="407">
        <f t="shared" ref="AQ383" si="1134">AQ382</f>
        <v>0</v>
      </c>
      <c r="AR383" s="407">
        <f t="shared" ref="AR383" si="1135">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53554726.201104335</v>
      </c>
      <c r="E385" s="326">
        <f t="shared" ref="E385:P385" si="1136">SUM(E228:E383)</f>
        <v>49283941.812035896</v>
      </c>
      <c r="F385" s="326">
        <f t="shared" si="1136"/>
        <v>49265460.905496642</v>
      </c>
      <c r="G385" s="326">
        <f t="shared" si="1136"/>
        <v>49259796.937554218</v>
      </c>
      <c r="H385" s="326">
        <f t="shared" si="1136"/>
        <v>49256631.937554218</v>
      </c>
      <c r="I385" s="326">
        <f t="shared" si="1136"/>
        <v>49116589.714697398</v>
      </c>
      <c r="J385" s="326">
        <f t="shared" si="1136"/>
        <v>49113773.714697398</v>
      </c>
      <c r="K385" s="326">
        <f t="shared" si="1136"/>
        <v>49102735.00378377</v>
      </c>
      <c r="L385" s="326">
        <f t="shared" si="1136"/>
        <v>49028933.582608506</v>
      </c>
      <c r="M385" s="326">
        <f t="shared" si="1136"/>
        <v>48864950.928698584</v>
      </c>
      <c r="N385" s="326">
        <f t="shared" si="1136"/>
        <v>48223005.296737351</v>
      </c>
      <c r="O385" s="326">
        <f t="shared" si="1136"/>
        <v>42060615.21382276</v>
      </c>
      <c r="P385" s="326">
        <f t="shared" si="1136"/>
        <v>27756324.720194161</v>
      </c>
      <c r="Q385" s="326"/>
      <c r="R385" s="326">
        <f>SUM(R228:R383)</f>
        <v>6290.8102282617319</v>
      </c>
      <c r="S385" s="326">
        <f t="shared" ref="S385:AD385" si="1137">SUM(S228:S383)</f>
        <v>6138.9490193226657</v>
      </c>
      <c r="T385" s="326">
        <f t="shared" si="1137"/>
        <v>6137.042477266591</v>
      </c>
      <c r="U385" s="326">
        <f t="shared" si="1137"/>
        <v>6136.042477266591</v>
      </c>
      <c r="V385" s="326">
        <f t="shared" si="1137"/>
        <v>6136.042477266591</v>
      </c>
      <c r="W385" s="326">
        <f t="shared" si="1137"/>
        <v>6114.8413004831864</v>
      </c>
      <c r="X385" s="326">
        <f t="shared" si="1137"/>
        <v>6113.8413004831864</v>
      </c>
      <c r="Y385" s="326">
        <f t="shared" si="1137"/>
        <v>6112.8413004831864</v>
      </c>
      <c r="Z385" s="326">
        <f t="shared" si="1137"/>
        <v>6098.4409082220509</v>
      </c>
      <c r="AA385" s="326">
        <f t="shared" si="1137"/>
        <v>6081.6446119257553</v>
      </c>
      <c r="AB385" s="326">
        <f t="shared" si="1137"/>
        <v>5981.3666626418353</v>
      </c>
      <c r="AC385" s="326">
        <f t="shared" si="1137"/>
        <v>4953.2980169432076</v>
      </c>
      <c r="AD385" s="326">
        <f t="shared" si="1137"/>
        <v>3237.2725914452844</v>
      </c>
      <c r="AE385" s="326">
        <f>IF(AE226="kWh",SUMPRODUCT(D228:D383,AE228:AE383))</f>
        <v>25595716.201104335</v>
      </c>
      <c r="AF385" s="326">
        <f>IF(AF226="kWh",SUMPRODUCT(D228:D383,AF228:AF383))</f>
        <v>9704101.2770538963</v>
      </c>
      <c r="AG385" s="326">
        <f>IF(AG226="kw",SUMPRODUCT(Q228:Q383,R228:R383,AG228:AG383),SUMPRODUCT(D228:D383,AG228:AG383))</f>
        <v>21273.265087369604</v>
      </c>
      <c r="AH385" s="326">
        <f>IF(AH226="kw",SUMPRODUCT(Q228:Q383,R228:R383,AH228:AH383),SUMPRODUCT(D228:D383,AH228:AH383))</f>
        <v>4511.5225274417198</v>
      </c>
      <c r="AI385" s="326">
        <f>IF(AI226="kw",SUMPRODUCT(Q228:Q383,R228:R383,AI228:AI383),SUMPRODUCT(D228:D383,AI228:AI383))</f>
        <v>3675.6264704324299</v>
      </c>
      <c r="AJ385" s="326">
        <f>IF(AJ226="kw",SUMPRODUCT(Q228:Q383,R228:R383,AJ228:AJ383),SUMPRODUCT(D228:D383,AJ228:AJ383))</f>
        <v>1245.7227391407857</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0</v>
      </c>
      <c r="AF386" s="388">
        <f>HLOOKUP(AF225,'2. LRAMVA Threshold'!$B$42:$Q$53,8,FALSE)</f>
        <v>0</v>
      </c>
      <c r="AG386" s="388">
        <f>HLOOKUP(AG225,'2. LRAMVA Threshold'!$B$42:$Q$53,8,FALSE)</f>
        <v>0</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4">
        <f>HLOOKUP(AE$35,'3.  Distribution Rates'!$C$122:$P$135,8,FALSE)</f>
        <v>0</v>
      </c>
      <c r="AF388" s="824">
        <f>HLOOKUP(AF$35,'3.  Distribution Rates'!$C$122:$P$135,8,FALSE)</f>
        <v>0</v>
      </c>
      <c r="AG388" s="338">
        <f>HLOOKUP(AG$35,'3.  Distribution Rates'!$C$122:$P$135,8,FALSE)</f>
        <v>0</v>
      </c>
      <c r="AH388" s="338">
        <f>HLOOKUP(AH$35,'3.  Distribution Rates'!$C$122:$P$135,8,FALSE)</f>
        <v>0</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8">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9">AF208*AF388</f>
        <v>0</v>
      </c>
      <c r="AG393" s="374">
        <f t="shared" si="1139"/>
        <v>0</v>
      </c>
      <c r="AH393" s="374">
        <f t="shared" si="1139"/>
        <v>0</v>
      </c>
      <c r="AI393" s="374">
        <f t="shared" si="1139"/>
        <v>0</v>
      </c>
      <c r="AJ393" s="374">
        <f t="shared" si="1139"/>
        <v>0</v>
      </c>
      <c r="AK393" s="374">
        <f t="shared" si="1139"/>
        <v>0</v>
      </c>
      <c r="AL393" s="374">
        <f t="shared" si="1139"/>
        <v>0</v>
      </c>
      <c r="AM393" s="374">
        <f t="shared" si="1139"/>
        <v>0</v>
      </c>
      <c r="AN393" s="374">
        <f t="shared" si="1139"/>
        <v>0</v>
      </c>
      <c r="AO393" s="374">
        <f t="shared" si="1139"/>
        <v>0</v>
      </c>
      <c r="AP393" s="374">
        <f t="shared" si="1139"/>
        <v>0</v>
      </c>
      <c r="AQ393" s="374">
        <f t="shared" si="1139"/>
        <v>0</v>
      </c>
      <c r="AR393" s="374">
        <f t="shared" si="1139"/>
        <v>0</v>
      </c>
      <c r="AS393" s="615">
        <f t="shared" si="1138"/>
        <v>0</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40">AF385*AF388</f>
        <v>0</v>
      </c>
      <c r="AG394" s="374">
        <f t="shared" si="1140"/>
        <v>0</v>
      </c>
      <c r="AH394" s="374">
        <f t="shared" si="1140"/>
        <v>0</v>
      </c>
      <c r="AI394" s="374">
        <f t="shared" si="1140"/>
        <v>0</v>
      </c>
      <c r="AJ394" s="374">
        <f t="shared" si="1140"/>
        <v>0</v>
      </c>
      <c r="AK394" s="374">
        <f t="shared" si="1140"/>
        <v>0</v>
      </c>
      <c r="AL394" s="374">
        <f t="shared" si="1140"/>
        <v>0</v>
      </c>
      <c r="AM394" s="374">
        <f t="shared" si="1140"/>
        <v>0</v>
      </c>
      <c r="AN394" s="374">
        <f t="shared" si="1140"/>
        <v>0</v>
      </c>
      <c r="AO394" s="374">
        <f t="shared" si="1140"/>
        <v>0</v>
      </c>
      <c r="AP394" s="374">
        <f t="shared" si="1140"/>
        <v>0</v>
      </c>
      <c r="AQ394" s="374">
        <f t="shared" si="1140"/>
        <v>0</v>
      </c>
      <c r="AR394" s="374">
        <f t="shared" si="1140"/>
        <v>0</v>
      </c>
      <c r="AS394" s="615">
        <f t="shared" si="1138"/>
        <v>0</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41">SUM(AF389:AF394)</f>
        <v>0</v>
      </c>
      <c r="AG395" s="343">
        <f t="shared" si="1141"/>
        <v>0</v>
      </c>
      <c r="AH395" s="343">
        <f t="shared" si="1141"/>
        <v>0</v>
      </c>
      <c r="AI395" s="343">
        <f t="shared" si="1141"/>
        <v>0</v>
      </c>
      <c r="AJ395" s="343">
        <f t="shared" si="1141"/>
        <v>0</v>
      </c>
      <c r="AK395" s="343">
        <f t="shared" si="1141"/>
        <v>0</v>
      </c>
      <c r="AL395" s="343">
        <f>SUM(AL389:AL394)</f>
        <v>0</v>
      </c>
      <c r="AM395" s="343">
        <f t="shared" ref="AM395:AR395" si="1142">SUM(AM389:AM394)</f>
        <v>0</v>
      </c>
      <c r="AN395" s="343">
        <f t="shared" si="1142"/>
        <v>0</v>
      </c>
      <c r="AO395" s="343">
        <f t="shared" si="1142"/>
        <v>0</v>
      </c>
      <c r="AP395" s="343">
        <f t="shared" si="1142"/>
        <v>0</v>
      </c>
      <c r="AQ395" s="343">
        <f t="shared" si="1142"/>
        <v>0</v>
      </c>
      <c r="AR395" s="343">
        <f t="shared" si="1142"/>
        <v>0</v>
      </c>
      <c r="AS395" s="403">
        <f>SUM(AS389:AS394)</f>
        <v>0</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3">AF386*AF388</f>
        <v>0</v>
      </c>
      <c r="AG396" s="344">
        <f t="shared" si="1143"/>
        <v>0</v>
      </c>
      <c r="AH396" s="344">
        <f t="shared" si="1143"/>
        <v>0</v>
      </c>
      <c r="AI396" s="344">
        <f t="shared" si="1143"/>
        <v>0</v>
      </c>
      <c r="AJ396" s="344">
        <f t="shared" si="1143"/>
        <v>0</v>
      </c>
      <c r="AK396" s="344">
        <f t="shared" si="1143"/>
        <v>0</v>
      </c>
      <c r="AL396" s="344">
        <f>AL386*AL388</f>
        <v>0</v>
      </c>
      <c r="AM396" s="344">
        <f t="shared" ref="AM396:AR396" si="1144">AM386*AM388</f>
        <v>0</v>
      </c>
      <c r="AN396" s="344">
        <f t="shared" si="1144"/>
        <v>0</v>
      </c>
      <c r="AO396" s="344">
        <f t="shared" si="1144"/>
        <v>0</v>
      </c>
      <c r="AP396" s="344">
        <f t="shared" si="1144"/>
        <v>0</v>
      </c>
      <c r="AQ396" s="344">
        <f t="shared" si="1144"/>
        <v>0</v>
      </c>
      <c r="AR396" s="344">
        <f t="shared" si="1144"/>
        <v>0</v>
      </c>
      <c r="AS396" s="403">
        <f>SUM(AE396:AR396)</f>
        <v>0</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22161334.201104335</v>
      </c>
      <c r="AF399" s="288">
        <f>SUMPRODUCT($E$228:$E$383,AF228:AF383)</f>
        <v>9395392.7882848624</v>
      </c>
      <c r="AG399" s="288">
        <f>IF(AG226="kw",SUMPRODUCT($Q$228:$Q$383,$S$228:$S$383,AG228:AG383),SUMPRODUCT($E$228:$E$383,AG228:AG383))</f>
        <v>20465.659528901462</v>
      </c>
      <c r="AH399" s="288">
        <f t="shared" ref="AH399:AR399" si="1145">IF(AH226="kw",SUMPRODUCT($Q$228:$Q$383,$S$228:$S$383,AH228:AH383),SUMPRODUCT($E$228:$E$383,AH228:AH383))</f>
        <v>4325.1740961974947</v>
      </c>
      <c r="AI399" s="288">
        <f t="shared" si="1145"/>
        <v>3523.8047245720063</v>
      </c>
      <c r="AJ399" s="288">
        <f t="shared" si="1145"/>
        <v>1245.7227391407857</v>
      </c>
      <c r="AK399" s="288">
        <f t="shared" si="1145"/>
        <v>0</v>
      </c>
      <c r="AL399" s="288">
        <f t="shared" si="1145"/>
        <v>0</v>
      </c>
      <c r="AM399" s="288">
        <f t="shared" si="1145"/>
        <v>0</v>
      </c>
      <c r="AN399" s="288">
        <f t="shared" si="1145"/>
        <v>0</v>
      </c>
      <c r="AO399" s="288">
        <f t="shared" si="1145"/>
        <v>0</v>
      </c>
      <c r="AP399" s="288">
        <f t="shared" si="1145"/>
        <v>0</v>
      </c>
      <c r="AQ399" s="288">
        <f t="shared" si="1145"/>
        <v>0</v>
      </c>
      <c r="AR399" s="288">
        <f t="shared" si="1145"/>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22161334.201104335</v>
      </c>
      <c r="AF400" s="288">
        <f>SUMPRODUCT($F$228:$F$383,AF228:AF383)</f>
        <v>9391733.7882848624</v>
      </c>
      <c r="AG400" s="288">
        <f t="shared" ref="AG400" si="1146">IF(AG226="kw",SUMPRODUCT($Q$228:$Q$383,$T$228:$T$383,AG228:AG383),SUMPRODUCT($F$228:$F$383,AG228:AG383))</f>
        <v>20442.781024228567</v>
      </c>
      <c r="AH400" s="288">
        <f t="shared" ref="AH400:AR400" si="1147">IF(AH226="kw",SUMPRODUCT($Q$228:$Q$383,$T$228:$T$383,AH228:AH383),SUMPRODUCT($F$228:$F$383,AH228:AH383))</f>
        <v>4325.1740961974947</v>
      </c>
      <c r="AI400" s="288">
        <f t="shared" si="1147"/>
        <v>3523.8047245720063</v>
      </c>
      <c r="AJ400" s="288">
        <f t="shared" si="1147"/>
        <v>1245.7227391407857</v>
      </c>
      <c r="AK400" s="288">
        <f t="shared" si="1147"/>
        <v>0</v>
      </c>
      <c r="AL400" s="288">
        <f t="shared" si="1147"/>
        <v>0</v>
      </c>
      <c r="AM400" s="288">
        <f t="shared" si="1147"/>
        <v>0</v>
      </c>
      <c r="AN400" s="288">
        <f t="shared" si="1147"/>
        <v>0</v>
      </c>
      <c r="AO400" s="288">
        <f t="shared" si="1147"/>
        <v>0</v>
      </c>
      <c r="AP400" s="288">
        <f t="shared" si="1147"/>
        <v>0</v>
      </c>
      <c r="AQ400" s="288">
        <f t="shared" si="1147"/>
        <v>0</v>
      </c>
      <c r="AR400" s="288">
        <f t="shared" si="1147"/>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22161334.201104335</v>
      </c>
      <c r="AF401" s="288">
        <f>SUMPRODUCT($G$228:$G$383,AF228:AF383)</f>
        <v>9386233.7882848624</v>
      </c>
      <c r="AG401" s="288">
        <f t="shared" ref="AG401" si="1148">IF(AG226="kw",SUMPRODUCT($Q$228:$Q$383,$U$228:$U$383,AG228:AG383),SUMPRODUCT($G$228:$G$383,AG228:AG383))</f>
        <v>20442.781024228567</v>
      </c>
      <c r="AH401" s="288">
        <f t="shared" ref="AH401:AR401" si="1149">IF(AH226="kw",SUMPRODUCT($Q$228:$Q$383,$U$228:$U$383,AH228:AH383),SUMPRODUCT($G$228:$G$383,AH228:AH383))</f>
        <v>4325.1740961974947</v>
      </c>
      <c r="AI401" s="288">
        <f t="shared" si="1149"/>
        <v>3523.8047245720063</v>
      </c>
      <c r="AJ401" s="288">
        <f t="shared" si="1149"/>
        <v>1245.7227391407857</v>
      </c>
      <c r="AK401" s="288">
        <f t="shared" si="1149"/>
        <v>0</v>
      </c>
      <c r="AL401" s="288">
        <f t="shared" si="1149"/>
        <v>0</v>
      </c>
      <c r="AM401" s="288">
        <f t="shared" si="1149"/>
        <v>0</v>
      </c>
      <c r="AN401" s="288">
        <f t="shared" si="1149"/>
        <v>0</v>
      </c>
      <c r="AO401" s="288">
        <f t="shared" si="1149"/>
        <v>0</v>
      </c>
      <c r="AP401" s="288">
        <f t="shared" si="1149"/>
        <v>0</v>
      </c>
      <c r="AQ401" s="288">
        <f t="shared" si="1149"/>
        <v>0</v>
      </c>
      <c r="AR401" s="288">
        <f t="shared" si="1149"/>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22161334.201104335</v>
      </c>
      <c r="AF402" s="288">
        <f>SUMPRODUCT($H$228:$H$383,AF228:AF383)</f>
        <v>9383068.7882848624</v>
      </c>
      <c r="AG402" s="288">
        <f>IF(AG226="kw",SUMPRODUCT($Q$228:$Q$383,$V$228:$V$383,AG228:AG383),SUMPRODUCT($H$228:$H$383,AG228:AG383))</f>
        <v>20442.781024228567</v>
      </c>
      <c r="AH402" s="288">
        <f t="shared" ref="AH402:AR402" si="1150">IF(AH226="kw",SUMPRODUCT($Q$228:$Q$383,$V$228:$V$383,AH228:AH383),SUMPRODUCT($H$228:$H$383,AH228:AH383))</f>
        <v>4325.1740961974947</v>
      </c>
      <c r="AI402" s="288">
        <f t="shared" si="1150"/>
        <v>3523.8047245720063</v>
      </c>
      <c r="AJ402" s="288">
        <f t="shared" si="1150"/>
        <v>1245.7227391407857</v>
      </c>
      <c r="AK402" s="288">
        <f t="shared" si="1150"/>
        <v>0</v>
      </c>
      <c r="AL402" s="288">
        <f t="shared" si="1150"/>
        <v>0</v>
      </c>
      <c r="AM402" s="288">
        <f t="shared" si="1150"/>
        <v>0</v>
      </c>
      <c r="AN402" s="288">
        <f t="shared" si="1150"/>
        <v>0</v>
      </c>
      <c r="AO402" s="288">
        <f t="shared" si="1150"/>
        <v>0</v>
      </c>
      <c r="AP402" s="288">
        <f t="shared" si="1150"/>
        <v>0</v>
      </c>
      <c r="AQ402" s="288">
        <f t="shared" si="1150"/>
        <v>0</v>
      </c>
      <c r="AR402" s="288">
        <f t="shared" si="1150"/>
        <v>0</v>
      </c>
      <c r="AS402" s="334"/>
    </row>
    <row r="403" spans="1:45">
      <c r="B403" s="435" t="s">
        <v>837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22159786.201104335</v>
      </c>
      <c r="AF403" s="288">
        <f>SUMPRODUCT($I$228:$I$383,AF228:AF383)</f>
        <v>9325762.4947279952</v>
      </c>
      <c r="AG403" s="288">
        <f>IF(AG226="kw",SUMPRODUCT($Q$228:$Q$383,$W$228:$W$383,AG228:AG383),SUMPRODUCT($I$228:$I$383,AG228:AG383))</f>
        <v>20341.815371556702</v>
      </c>
      <c r="AH403" s="288">
        <f t="shared" ref="AH403:AR403" si="1151">IF(AH226="kw",SUMPRODUCT($Q$228:$Q$383,$W$228:$W$383,AH228:AH383),SUMPRODUCT($I$228:$I$383,AH228:AH383))</f>
        <v>4301.4017192458687</v>
      </c>
      <c r="AI403" s="288">
        <f t="shared" si="1151"/>
        <v>3504.4368997507836</v>
      </c>
      <c r="AJ403" s="288">
        <f t="shared" si="1151"/>
        <v>1245.7227391407857</v>
      </c>
      <c r="AK403" s="288">
        <f t="shared" si="1151"/>
        <v>0</v>
      </c>
      <c r="AL403" s="288">
        <f t="shared" si="1151"/>
        <v>0</v>
      </c>
      <c r="AM403" s="288">
        <f t="shared" si="1151"/>
        <v>0</v>
      </c>
      <c r="AN403" s="288">
        <f t="shared" si="1151"/>
        <v>0</v>
      </c>
      <c r="AO403" s="288">
        <f t="shared" si="1151"/>
        <v>0</v>
      </c>
      <c r="AP403" s="288">
        <f t="shared" si="1151"/>
        <v>0</v>
      </c>
      <c r="AQ403" s="288">
        <f t="shared" si="1151"/>
        <v>0</v>
      </c>
      <c r="AR403" s="288">
        <f t="shared" si="1151"/>
        <v>0</v>
      </c>
      <c r="AS403" s="334"/>
    </row>
    <row r="404" spans="1:45">
      <c r="B404" s="435" t="s">
        <v>847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22159786.201104335</v>
      </c>
      <c r="AF404" s="288">
        <f>SUMPRODUCT($J$228:$J$383,AF228:AF383)</f>
        <v>9322946.4947279952</v>
      </c>
      <c r="AG404" s="288">
        <f>IF(AG226="kw",SUMPRODUCT($Q$228:$Q$383,$X$228:$X$383,AG228:AG383),SUMPRODUCT($J$228:$J$383,AG228:AG383))</f>
        <v>20341.815371556702</v>
      </c>
      <c r="AH404" s="288">
        <f t="shared" ref="AH404:AR404" si="1152">IF(AH226="kw",SUMPRODUCT($Q$228:$Q$383,$X$228:$X$383,AH228:AH383),SUMPRODUCT($J$228:$J$383,AH228:AH383))</f>
        <v>4301.4017192458687</v>
      </c>
      <c r="AI404" s="288">
        <f t="shared" si="1152"/>
        <v>3504.4368997507836</v>
      </c>
      <c r="AJ404" s="288">
        <f t="shared" si="1152"/>
        <v>1245.7227391407857</v>
      </c>
      <c r="AK404" s="288">
        <f t="shared" si="1152"/>
        <v>0</v>
      </c>
      <c r="AL404" s="288">
        <f t="shared" si="1152"/>
        <v>0</v>
      </c>
      <c r="AM404" s="288">
        <f t="shared" si="1152"/>
        <v>0</v>
      </c>
      <c r="AN404" s="288">
        <f t="shared" si="1152"/>
        <v>0</v>
      </c>
      <c r="AO404" s="288">
        <f t="shared" si="1152"/>
        <v>0</v>
      </c>
      <c r="AP404" s="288">
        <f t="shared" si="1152"/>
        <v>0</v>
      </c>
      <c r="AQ404" s="288">
        <f t="shared" si="1152"/>
        <v>0</v>
      </c>
      <c r="AR404" s="288">
        <f t="shared" si="1152"/>
        <v>0</v>
      </c>
      <c r="AS404" s="334"/>
    </row>
    <row r="405" spans="1:45">
      <c r="B405" s="435" t="s">
        <v>848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22157180.490190707</v>
      </c>
      <c r="AF405" s="288">
        <f>SUMPRODUCT($K$228:$K$383,AF228:AF383)</f>
        <v>9314513.4947279952</v>
      </c>
      <c r="AG405" s="288">
        <f>IF(AG226="kw",SUMPRODUCT($Q$228:$Q$383,$Y$228:$Y$383,AG228:AG383),SUMPRODUCT($K$228:$K$383,AG228:AG383))</f>
        <v>20341.815371556702</v>
      </c>
      <c r="AH405" s="288">
        <f t="shared" ref="AH405:AR405" si="1153">IF(AH226="kw",SUMPRODUCT($Q$228:$Q$383,$Y$228:$Y$383,AH228:AH383),SUMPRODUCT($K$228:$K$383,AH228:AH383))</f>
        <v>4301.4017192458687</v>
      </c>
      <c r="AI405" s="288">
        <f t="shared" si="1153"/>
        <v>3504.4368997507836</v>
      </c>
      <c r="AJ405" s="288">
        <f t="shared" si="1153"/>
        <v>1245.7227391407857</v>
      </c>
      <c r="AK405" s="288">
        <f t="shared" si="1153"/>
        <v>0</v>
      </c>
      <c r="AL405" s="288">
        <f t="shared" si="1153"/>
        <v>0</v>
      </c>
      <c r="AM405" s="288">
        <f t="shared" si="1153"/>
        <v>0</v>
      </c>
      <c r="AN405" s="288">
        <f t="shared" si="1153"/>
        <v>0</v>
      </c>
      <c r="AO405" s="288">
        <f t="shared" si="1153"/>
        <v>0</v>
      </c>
      <c r="AP405" s="288">
        <f t="shared" si="1153"/>
        <v>0</v>
      </c>
      <c r="AQ405" s="288">
        <f t="shared" si="1153"/>
        <v>0</v>
      </c>
      <c r="AR405" s="288">
        <f t="shared" si="1153"/>
        <v>0</v>
      </c>
      <c r="AS405" s="334"/>
    </row>
    <row r="406" spans="1:45">
      <c r="B406" s="435" t="s">
        <v>849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22157180.490190707</v>
      </c>
      <c r="AF406" s="288">
        <f>SUMPRODUCT($L$228:$L$383,AF228:AF383)</f>
        <v>9282900.7430324648</v>
      </c>
      <c r="AG406" s="288">
        <f>IF(AG226="kw",SUMPRODUCT($Q$228:$Q$383,$Z$228:$Z$383,AG228:AG383),SUMPRODUCT($L$228:$L$383,AG228:AG383))</f>
        <v>20271.352015796452</v>
      </c>
      <c r="AH406" s="288">
        <f t="shared" ref="AH406:AR406" si="1154">IF(AH226="kw",SUMPRODUCT($Q$228:$Q$383,$Z$228:$Z$383,AH228:AH383),SUMPRODUCT($L$228:$L$383,AH228:AH383))</f>
        <v>4284.811112340637</v>
      </c>
      <c r="AI406" s="288">
        <f t="shared" si="1154"/>
        <v>3490.9202047702111</v>
      </c>
      <c r="AJ406" s="288">
        <f t="shared" si="1154"/>
        <v>1245.7227391407857</v>
      </c>
      <c r="AK406" s="288">
        <f t="shared" si="1154"/>
        <v>0</v>
      </c>
      <c r="AL406" s="288">
        <f t="shared" si="1154"/>
        <v>0</v>
      </c>
      <c r="AM406" s="288">
        <f t="shared" si="1154"/>
        <v>0</v>
      </c>
      <c r="AN406" s="288">
        <f t="shared" si="1154"/>
        <v>0</v>
      </c>
      <c r="AO406" s="288">
        <f t="shared" si="1154"/>
        <v>0</v>
      </c>
      <c r="AP406" s="288">
        <f t="shared" si="1154"/>
        <v>0</v>
      </c>
      <c r="AQ406" s="288">
        <f t="shared" si="1154"/>
        <v>0</v>
      </c>
      <c r="AR406" s="288">
        <f t="shared" si="1154"/>
        <v>0</v>
      </c>
      <c r="AS406" s="334"/>
    </row>
    <row r="407" spans="1:45">
      <c r="B407" s="435" t="s">
        <v>850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21998159.436518677</v>
      </c>
      <c r="AF407" s="288">
        <f>SUMPRODUCT($M$228:$M$383,AF228:AF383)</f>
        <v>9277970.7430324648</v>
      </c>
      <c r="AG407" s="288">
        <f>IF(AG226="kw",SUMPRODUCT($Q$228:$Q$383,$AA$228:$AA$383,AG228:AG383),SUMPRODUCT($M$228:$M$383,AG228:AG383))</f>
        <v>20271.352015796452</v>
      </c>
      <c r="AH407" s="288">
        <f t="shared" ref="AH407:AR407" si="1155">IF(AH226="kw",SUMPRODUCT($Q$228:$Q$383,$AA$228:$AA$383,AH228:AH383),SUMPRODUCT($M$228:$M$383,AH228:AH383))</f>
        <v>4284.811112340637</v>
      </c>
      <c r="AI407" s="288">
        <f t="shared" si="1155"/>
        <v>3490.9202047702111</v>
      </c>
      <c r="AJ407" s="288">
        <f t="shared" si="1155"/>
        <v>1245.7227391407857</v>
      </c>
      <c r="AK407" s="288">
        <f t="shared" si="1155"/>
        <v>0</v>
      </c>
      <c r="AL407" s="288">
        <f t="shared" si="1155"/>
        <v>0</v>
      </c>
      <c r="AM407" s="288">
        <f t="shared" si="1155"/>
        <v>0</v>
      </c>
      <c r="AN407" s="288">
        <f t="shared" si="1155"/>
        <v>0</v>
      </c>
      <c r="AO407" s="288">
        <f t="shared" si="1155"/>
        <v>0</v>
      </c>
      <c r="AP407" s="288">
        <f t="shared" si="1155"/>
        <v>0</v>
      </c>
      <c r="AQ407" s="288">
        <f t="shared" si="1155"/>
        <v>0</v>
      </c>
      <c r="AR407" s="288">
        <f t="shared" si="1155"/>
        <v>0</v>
      </c>
      <c r="AS407" s="334"/>
    </row>
    <row r="408" spans="1:45">
      <c r="B408" s="435" t="s">
        <v>851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21756300.39391356</v>
      </c>
      <c r="AF408" s="288">
        <f>SUMPRODUCT($N$228:$N$383,AF228:AF383)</f>
        <v>9167254.2162943687</v>
      </c>
      <c r="AG408" s="288">
        <f>IF(AG226="kw",SUMPRODUCT($Q$228:$Q$383,$AB$228:$AB$383,AG228:AG383),SUMPRODUCT($N$228:$N$383,AG228:AG383))</f>
        <v>19876.337078613775</v>
      </c>
      <c r="AH408" s="288">
        <f t="shared" ref="AH408:AR408" si="1156">IF(AH226="kw",SUMPRODUCT($Q$228:$Q$383,$AB$228:$AB$383,AH228:AH383),SUMPRODUCT($N$228:$N$383,AH228:AH383))</f>
        <v>4237.0112171703249</v>
      </c>
      <c r="AI408" s="288">
        <f t="shared" si="1156"/>
        <v>3451.9766865004435</v>
      </c>
      <c r="AJ408" s="288">
        <f t="shared" si="1156"/>
        <v>1245.7227391407857</v>
      </c>
      <c r="AK408" s="288">
        <f t="shared" si="1156"/>
        <v>0</v>
      </c>
      <c r="AL408" s="288">
        <f t="shared" si="1156"/>
        <v>0</v>
      </c>
      <c r="AM408" s="288">
        <f t="shared" si="1156"/>
        <v>0</v>
      </c>
      <c r="AN408" s="288">
        <f t="shared" si="1156"/>
        <v>0</v>
      </c>
      <c r="AO408" s="288">
        <f t="shared" si="1156"/>
        <v>0</v>
      </c>
      <c r="AP408" s="288">
        <f t="shared" si="1156"/>
        <v>0</v>
      </c>
      <c r="AQ408" s="288">
        <f t="shared" si="1156"/>
        <v>0</v>
      </c>
      <c r="AR408" s="288">
        <f t="shared" si="1156"/>
        <v>0</v>
      </c>
      <c r="AS408" s="334"/>
    </row>
    <row r="409" spans="1:45">
      <c r="B409" s="436" t="s">
        <v>852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21748570.048910376</v>
      </c>
      <c r="AF409" s="323">
        <f>SUMPRODUCT($O$228:$O$383,AF228:AF383)</f>
        <v>6874101.0180874392</v>
      </c>
      <c r="AG409" s="323">
        <f>IF(AG226="kw",SUMPRODUCT($Q$228:$Q$383,$AC$228:$AC$383,AG228:AG383),SUMPRODUCT($O$228:$O$383,AG228:AG383))</f>
        <v>14441.987940929839</v>
      </c>
      <c r="AH409" s="323">
        <f t="shared" ref="AH409:AR409" si="1157">IF(AH226="kw",SUMPRODUCT($Q$228:$Q$383,$AC$228:$AC$383,AH228:AH383),SUMPRODUCT($O$228:$O$383,AH228:AH383))</f>
        <v>2971.6199658911773</v>
      </c>
      <c r="AI409" s="323">
        <f t="shared" si="1157"/>
        <v>2421.0374524914141</v>
      </c>
      <c r="AJ409" s="323">
        <f t="shared" si="1157"/>
        <v>1245.7227391407857</v>
      </c>
      <c r="AK409" s="323">
        <f t="shared" si="1157"/>
        <v>0</v>
      </c>
      <c r="AL409" s="323">
        <f t="shared" si="1157"/>
        <v>0</v>
      </c>
      <c r="AM409" s="323">
        <f t="shared" si="1157"/>
        <v>0</v>
      </c>
      <c r="AN409" s="323">
        <f t="shared" si="1157"/>
        <v>0</v>
      </c>
      <c r="AO409" s="323">
        <f t="shared" si="1157"/>
        <v>0</v>
      </c>
      <c r="AP409" s="323">
        <f t="shared" si="1157"/>
        <v>0</v>
      </c>
      <c r="AQ409" s="323">
        <f t="shared" si="1157"/>
        <v>0</v>
      </c>
      <c r="AR409" s="323">
        <f t="shared" si="1157"/>
        <v>0</v>
      </c>
      <c r="AS409" s="382"/>
    </row>
    <row r="410" spans="1:45" ht="21" customHeight="1">
      <c r="B410" s="364" t="s">
        <v>588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35" t="s">
        <v>211</v>
      </c>
      <c r="C414" s="937" t="s">
        <v>33</v>
      </c>
      <c r="D414" s="281" t="s">
        <v>421</v>
      </c>
      <c r="E414" s="941" t="s">
        <v>209</v>
      </c>
      <c r="F414" s="942"/>
      <c r="G414" s="942"/>
      <c r="H414" s="942"/>
      <c r="I414" s="942"/>
      <c r="J414" s="942"/>
      <c r="K414" s="942"/>
      <c r="L414" s="942"/>
      <c r="M414" s="942"/>
      <c r="N414" s="942"/>
      <c r="O414" s="942"/>
      <c r="P414" s="943"/>
      <c r="Q414" s="939" t="s">
        <v>213</v>
      </c>
      <c r="R414" s="281" t="s">
        <v>422</v>
      </c>
      <c r="S414" s="932" t="s">
        <v>212</v>
      </c>
      <c r="T414" s="933"/>
      <c r="U414" s="933"/>
      <c r="V414" s="933"/>
      <c r="W414" s="933"/>
      <c r="X414" s="933"/>
      <c r="Y414" s="933"/>
      <c r="Z414" s="933"/>
      <c r="AA414" s="933"/>
      <c r="AB414" s="933"/>
      <c r="AC414" s="933"/>
      <c r="AD414" s="944"/>
      <c r="AE414" s="932" t="s">
        <v>242</v>
      </c>
      <c r="AF414" s="933"/>
      <c r="AG414" s="933"/>
      <c r="AH414" s="933"/>
      <c r="AI414" s="933"/>
      <c r="AJ414" s="933"/>
      <c r="AK414" s="933"/>
      <c r="AL414" s="933"/>
      <c r="AM414" s="933"/>
      <c r="AN414" s="933"/>
      <c r="AO414" s="933"/>
      <c r="AP414" s="933"/>
      <c r="AQ414" s="933"/>
      <c r="AR414" s="933"/>
      <c r="AS414" s="934"/>
    </row>
    <row r="415" spans="1:45" ht="61.5" customHeight="1">
      <c r="B415" s="936"/>
      <c r="C415" s="938"/>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40"/>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General Service 50 to 4,999 kW</v>
      </c>
      <c r="AH415" s="282" t="str">
        <f>'1.  LRAMVA Summary'!$G$53</f>
        <v>Large Use</v>
      </c>
      <c r="AI415" s="282" t="str">
        <f>'1.  LRAMVA Summary'!$H$53</f>
        <v>Large Use 2</v>
      </c>
      <c r="AJ415" s="282" t="str">
        <f>'1.  LRAMVA Summary'!$I$53</f>
        <v>Street Lighting</v>
      </c>
      <c r="AK415" s="282" t="str">
        <f>'1.  LRAMVA Summary'!$J$53</f>
        <v>Unmetered Scattered Load</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v>
      </c>
      <c r="AK416" s="288" t="str">
        <f>'1.  LRAMVA Summary'!$J$54</f>
        <v>kWh</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8">AF418</f>
        <v>0</v>
      </c>
      <c r="AG419" s="407">
        <f t="shared" ref="AG419" si="1159">AG418</f>
        <v>0</v>
      </c>
      <c r="AH419" s="407">
        <f t="shared" ref="AH419" si="1160">AH418</f>
        <v>0</v>
      </c>
      <c r="AI419" s="407">
        <f t="shared" ref="AI419" si="1161">AI418</f>
        <v>0</v>
      </c>
      <c r="AJ419" s="407">
        <f t="shared" ref="AJ419" si="1162">AJ418</f>
        <v>0</v>
      </c>
      <c r="AK419" s="407">
        <f t="shared" ref="AK419" si="1163">AK418</f>
        <v>0</v>
      </c>
      <c r="AL419" s="407">
        <f t="shared" ref="AL419" si="1164">AL418</f>
        <v>0</v>
      </c>
      <c r="AM419" s="407">
        <f t="shared" ref="AM419" si="1165">AM418</f>
        <v>0</v>
      </c>
      <c r="AN419" s="407">
        <f t="shared" ref="AN419" si="1166">AN418</f>
        <v>0</v>
      </c>
      <c r="AO419" s="407">
        <f t="shared" ref="AO419" si="1167">AO418</f>
        <v>0</v>
      </c>
      <c r="AP419" s="407">
        <f t="shared" ref="AP419" si="1168">AP418</f>
        <v>0</v>
      </c>
      <c r="AQ419" s="407">
        <f t="shared" ref="AQ419" si="1169">AQ418</f>
        <v>0</v>
      </c>
      <c r="AR419" s="407">
        <f t="shared" ref="AR419" si="1170">AR418</f>
        <v>0</v>
      </c>
      <c r="AS419" s="294"/>
    </row>
    <row r="420" spans="1:45" ht="15.75" outlineLevel="1">
      <c r="A420" s="521"/>
      <c r="B420" s="514"/>
      <c r="C420" s="296"/>
      <c r="D420" s="296"/>
      <c r="E420" s="296"/>
      <c r="F420" s="296"/>
      <c r="G420" s="296"/>
      <c r="H420" s="296"/>
      <c r="I420" s="296"/>
      <c r="J420" s="747"/>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71">AF421</f>
        <v>0</v>
      </c>
      <c r="AG422" s="407">
        <f t="shared" ref="AG422" si="1172">AG421</f>
        <v>0</v>
      </c>
      <c r="AH422" s="407">
        <f t="shared" ref="AH422" si="1173">AH421</f>
        <v>0</v>
      </c>
      <c r="AI422" s="407">
        <f t="shared" ref="AI422" si="1174">AI421</f>
        <v>0</v>
      </c>
      <c r="AJ422" s="407">
        <f t="shared" ref="AJ422" si="1175">AJ421</f>
        <v>0</v>
      </c>
      <c r="AK422" s="407">
        <f t="shared" ref="AK422" si="1176">AK421</f>
        <v>0</v>
      </c>
      <c r="AL422" s="407">
        <f t="shared" ref="AL422" si="1177">AL421</f>
        <v>0</v>
      </c>
      <c r="AM422" s="407">
        <f t="shared" ref="AM422" si="1178">AM421</f>
        <v>0</v>
      </c>
      <c r="AN422" s="407">
        <f t="shared" ref="AN422" si="1179">AN421</f>
        <v>0</v>
      </c>
      <c r="AO422" s="407">
        <f t="shared" ref="AO422" si="1180">AO421</f>
        <v>0</v>
      </c>
      <c r="AP422" s="407">
        <f t="shared" ref="AP422" si="1181">AP421</f>
        <v>0</v>
      </c>
      <c r="AQ422" s="407">
        <f t="shared" ref="AQ422" si="1182">AQ421</f>
        <v>0</v>
      </c>
      <c r="AR422" s="407">
        <f t="shared" ref="AR422" si="1183">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4">AF424</f>
        <v>0</v>
      </c>
      <c r="AG425" s="407">
        <f t="shared" ref="AG425" si="1185">AG424</f>
        <v>0</v>
      </c>
      <c r="AH425" s="407">
        <f t="shared" ref="AH425" si="1186">AH424</f>
        <v>0</v>
      </c>
      <c r="AI425" s="407">
        <f t="shared" ref="AI425" si="1187">AI424</f>
        <v>0</v>
      </c>
      <c r="AJ425" s="407">
        <f t="shared" ref="AJ425" si="1188">AJ424</f>
        <v>0</v>
      </c>
      <c r="AK425" s="407">
        <f t="shared" ref="AK425" si="1189">AK424</f>
        <v>0</v>
      </c>
      <c r="AL425" s="407">
        <f t="shared" ref="AL425" si="1190">AL424</f>
        <v>0</v>
      </c>
      <c r="AM425" s="407">
        <f t="shared" ref="AM425" si="1191">AM424</f>
        <v>0</v>
      </c>
      <c r="AN425" s="407">
        <f t="shared" ref="AN425" si="1192">AN424</f>
        <v>0</v>
      </c>
      <c r="AO425" s="407">
        <f t="shared" ref="AO425" si="1193">AO424</f>
        <v>0</v>
      </c>
      <c r="AP425" s="407">
        <f t="shared" ref="AP425" si="1194">AP424</f>
        <v>0</v>
      </c>
      <c r="AQ425" s="407">
        <f t="shared" ref="AQ425" si="1195">AQ424</f>
        <v>0</v>
      </c>
      <c r="AR425" s="407">
        <f t="shared" ref="AR425" si="1196">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663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7">AF427</f>
        <v>0</v>
      </c>
      <c r="AG428" s="407">
        <f t="shared" ref="AG428" si="1198">AG427</f>
        <v>0</v>
      </c>
      <c r="AH428" s="407">
        <f t="shared" ref="AH428" si="1199">AH427</f>
        <v>0</v>
      </c>
      <c r="AI428" s="407">
        <f t="shared" ref="AI428" si="1200">AI427</f>
        <v>0</v>
      </c>
      <c r="AJ428" s="407">
        <f t="shared" ref="AJ428" si="1201">AJ427</f>
        <v>0</v>
      </c>
      <c r="AK428" s="407">
        <f t="shared" ref="AK428" si="1202">AK427</f>
        <v>0</v>
      </c>
      <c r="AL428" s="407">
        <f t="shared" ref="AL428" si="1203">AL427</f>
        <v>0</v>
      </c>
      <c r="AM428" s="407">
        <f t="shared" ref="AM428" si="1204">AM427</f>
        <v>0</v>
      </c>
      <c r="AN428" s="407">
        <f t="shared" ref="AN428" si="1205">AN427</f>
        <v>0</v>
      </c>
      <c r="AO428" s="407">
        <f t="shared" ref="AO428" si="1206">AO427</f>
        <v>0</v>
      </c>
      <c r="AP428" s="407">
        <f t="shared" ref="AP428" si="1207">AP427</f>
        <v>0</v>
      </c>
      <c r="AQ428" s="407">
        <f t="shared" ref="AQ428" si="1208">AQ427</f>
        <v>0</v>
      </c>
      <c r="AR428" s="407">
        <f t="shared" ref="AR428" si="1209">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10">AF430</f>
        <v>0</v>
      </c>
      <c r="AG431" s="407">
        <f t="shared" ref="AG431" si="1211">AG430</f>
        <v>0</v>
      </c>
      <c r="AH431" s="407">
        <f t="shared" ref="AH431" si="1212">AH430</f>
        <v>0</v>
      </c>
      <c r="AI431" s="407">
        <f t="shared" ref="AI431" si="1213">AI430</f>
        <v>0</v>
      </c>
      <c r="AJ431" s="407">
        <f t="shared" ref="AJ431" si="1214">AJ430</f>
        <v>0</v>
      </c>
      <c r="AK431" s="407">
        <f t="shared" ref="AK431" si="1215">AK430</f>
        <v>0</v>
      </c>
      <c r="AL431" s="407">
        <f t="shared" ref="AL431" si="1216">AL430</f>
        <v>0</v>
      </c>
      <c r="AM431" s="407">
        <f t="shared" ref="AM431" si="1217">AM430</f>
        <v>0</v>
      </c>
      <c r="AN431" s="407">
        <f t="shared" ref="AN431" si="1218">AN430</f>
        <v>0</v>
      </c>
      <c r="AO431" s="407">
        <f t="shared" ref="AO431" si="1219">AO430</f>
        <v>0</v>
      </c>
      <c r="AP431" s="407">
        <f t="shared" ref="AP431" si="1220">AP430</f>
        <v>0</v>
      </c>
      <c r="AQ431" s="407">
        <f t="shared" ref="AQ431" si="1221">AQ430</f>
        <v>0</v>
      </c>
      <c r="AR431" s="407">
        <f t="shared" ref="AR431" si="1222">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3">AF434</f>
        <v>0</v>
      </c>
      <c r="AG435" s="407">
        <f t="shared" ref="AG435" si="1224">AG434</f>
        <v>0</v>
      </c>
      <c r="AH435" s="407">
        <f t="shared" ref="AH435" si="1225">AH434</f>
        <v>0</v>
      </c>
      <c r="AI435" s="407">
        <f t="shared" ref="AI435" si="1226">AI434</f>
        <v>0</v>
      </c>
      <c r="AJ435" s="407">
        <f t="shared" ref="AJ435" si="1227">AJ434</f>
        <v>0</v>
      </c>
      <c r="AK435" s="407">
        <f t="shared" ref="AK435" si="1228">AK434</f>
        <v>0</v>
      </c>
      <c r="AL435" s="407">
        <f t="shared" ref="AL435" si="1229">AL434</f>
        <v>0</v>
      </c>
      <c r="AM435" s="407">
        <f t="shared" ref="AM435" si="1230">AM434</f>
        <v>0</v>
      </c>
      <c r="AN435" s="407">
        <f t="shared" ref="AN435" si="1231">AN434</f>
        <v>0</v>
      </c>
      <c r="AO435" s="407">
        <f t="shared" ref="AO435" si="1232">AO434</f>
        <v>0</v>
      </c>
      <c r="AP435" s="407">
        <f t="shared" ref="AP435" si="1233">AP434</f>
        <v>0</v>
      </c>
      <c r="AQ435" s="407">
        <f t="shared" ref="AQ435" si="1234">AQ434</f>
        <v>0</v>
      </c>
      <c r="AR435" s="407">
        <f t="shared" ref="AR435" si="1235">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6">AF437</f>
        <v>0</v>
      </c>
      <c r="AG438" s="407">
        <f t="shared" ref="AG438" si="1237">AG437</f>
        <v>0</v>
      </c>
      <c r="AH438" s="407">
        <f t="shared" ref="AH438" si="1238">AH437</f>
        <v>0</v>
      </c>
      <c r="AI438" s="407">
        <f t="shared" ref="AI438" si="1239">AI437</f>
        <v>0</v>
      </c>
      <c r="AJ438" s="407">
        <f t="shared" ref="AJ438" si="1240">AJ437</f>
        <v>0</v>
      </c>
      <c r="AK438" s="407">
        <f t="shared" ref="AK438" si="1241">AK437</f>
        <v>0</v>
      </c>
      <c r="AL438" s="407">
        <f t="shared" ref="AL438" si="1242">AL437</f>
        <v>0</v>
      </c>
      <c r="AM438" s="407">
        <f t="shared" ref="AM438" si="1243">AM437</f>
        <v>0</v>
      </c>
      <c r="AN438" s="407">
        <f t="shared" ref="AN438" si="1244">AN437</f>
        <v>0</v>
      </c>
      <c r="AO438" s="407">
        <f t="shared" ref="AO438" si="1245">AO437</f>
        <v>0</v>
      </c>
      <c r="AP438" s="407">
        <f t="shared" ref="AP438" si="1246">AP437</f>
        <v>0</v>
      </c>
      <c r="AQ438" s="407">
        <f t="shared" ref="AQ438" si="1247">AQ437</f>
        <v>0</v>
      </c>
      <c r="AR438" s="407">
        <f t="shared" ref="AR438" si="1248">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9">AF440</f>
        <v>0</v>
      </c>
      <c r="AG441" s="407">
        <f t="shared" ref="AG441" si="1250">AG440</f>
        <v>0</v>
      </c>
      <c r="AH441" s="407">
        <f t="shared" ref="AH441" si="1251">AH440</f>
        <v>0</v>
      </c>
      <c r="AI441" s="407">
        <f t="shared" ref="AI441" si="1252">AI440</f>
        <v>0</v>
      </c>
      <c r="AJ441" s="407">
        <f t="shared" ref="AJ441" si="1253">AJ440</f>
        <v>0</v>
      </c>
      <c r="AK441" s="407">
        <f t="shared" ref="AK441" si="1254">AK440</f>
        <v>0</v>
      </c>
      <c r="AL441" s="407">
        <f t="shared" ref="AL441" si="1255">AL440</f>
        <v>0</v>
      </c>
      <c r="AM441" s="407">
        <f t="shared" ref="AM441" si="1256">AM440</f>
        <v>0</v>
      </c>
      <c r="AN441" s="407">
        <f t="shared" ref="AN441" si="1257">AN440</f>
        <v>0</v>
      </c>
      <c r="AO441" s="407">
        <f t="shared" ref="AO441" si="1258">AO440</f>
        <v>0</v>
      </c>
      <c r="AP441" s="407">
        <f t="shared" ref="AP441" si="1259">AP440</f>
        <v>0</v>
      </c>
      <c r="AQ441" s="407">
        <f t="shared" ref="AQ441" si="1260">AQ440</f>
        <v>0</v>
      </c>
      <c r="AR441" s="407">
        <f t="shared" ref="AR441" si="1261">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62">AF443</f>
        <v>0</v>
      </c>
      <c r="AG444" s="407">
        <f t="shared" ref="AG444" si="1263">AG443</f>
        <v>0</v>
      </c>
      <c r="AH444" s="407">
        <f t="shared" ref="AH444" si="1264">AH443</f>
        <v>0</v>
      </c>
      <c r="AI444" s="407">
        <f t="shared" ref="AI444" si="1265">AI443</f>
        <v>0</v>
      </c>
      <c r="AJ444" s="407">
        <f t="shared" ref="AJ444" si="1266">AJ443</f>
        <v>0</v>
      </c>
      <c r="AK444" s="407">
        <f t="shared" ref="AK444" si="1267">AK443</f>
        <v>0</v>
      </c>
      <c r="AL444" s="407">
        <f t="shared" ref="AL444" si="1268">AL443</f>
        <v>0</v>
      </c>
      <c r="AM444" s="407">
        <f t="shared" ref="AM444" si="1269">AM443</f>
        <v>0</v>
      </c>
      <c r="AN444" s="407">
        <f t="shared" ref="AN444" si="1270">AN443</f>
        <v>0</v>
      </c>
      <c r="AO444" s="407">
        <f t="shared" ref="AO444" si="1271">AO443</f>
        <v>0</v>
      </c>
      <c r="AP444" s="407">
        <f t="shared" ref="AP444" si="1272">AP443</f>
        <v>0</v>
      </c>
      <c r="AQ444" s="407">
        <f t="shared" ref="AQ444" si="1273">AQ443</f>
        <v>0</v>
      </c>
      <c r="AR444" s="407">
        <f t="shared" ref="AR444" si="1274">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5">AF446</f>
        <v>0</v>
      </c>
      <c r="AG447" s="407">
        <f t="shared" ref="AG447" si="1276">AG446</f>
        <v>0</v>
      </c>
      <c r="AH447" s="407">
        <f t="shared" ref="AH447" si="1277">AH446</f>
        <v>0</v>
      </c>
      <c r="AI447" s="407">
        <f t="shared" ref="AI447" si="1278">AI446</f>
        <v>0</v>
      </c>
      <c r="AJ447" s="407">
        <f t="shared" ref="AJ447" si="1279">AJ446</f>
        <v>0</v>
      </c>
      <c r="AK447" s="407">
        <f t="shared" ref="AK447" si="1280">AK446</f>
        <v>0</v>
      </c>
      <c r="AL447" s="407">
        <f t="shared" ref="AL447" si="1281">AL446</f>
        <v>0</v>
      </c>
      <c r="AM447" s="407">
        <f t="shared" ref="AM447" si="1282">AM446</f>
        <v>0</v>
      </c>
      <c r="AN447" s="407">
        <f t="shared" ref="AN447" si="1283">AN446</f>
        <v>0</v>
      </c>
      <c r="AO447" s="407">
        <f t="shared" ref="AO447" si="1284">AO446</f>
        <v>0</v>
      </c>
      <c r="AP447" s="407">
        <f t="shared" ref="AP447" si="1285">AP446</f>
        <v>0</v>
      </c>
      <c r="AQ447" s="407">
        <f t="shared" ref="AQ447" si="1286">AQ446</f>
        <v>0</v>
      </c>
      <c r="AR447" s="407">
        <f t="shared" ref="AR447" si="1287">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8">AF450</f>
        <v>0</v>
      </c>
      <c r="AG451" s="407">
        <f t="shared" ref="AG451" si="1289">AG450</f>
        <v>0</v>
      </c>
      <c r="AH451" s="407">
        <f t="shared" ref="AH451" si="1290">AH450</f>
        <v>0</v>
      </c>
      <c r="AI451" s="407">
        <f t="shared" ref="AI451" si="1291">AI450</f>
        <v>0</v>
      </c>
      <c r="AJ451" s="407">
        <f t="shared" ref="AJ451" si="1292">AJ450</f>
        <v>0</v>
      </c>
      <c r="AK451" s="407">
        <f t="shared" ref="AK451" si="1293">AK450</f>
        <v>0</v>
      </c>
      <c r="AL451" s="407">
        <f t="shared" ref="AL451" si="1294">AL450</f>
        <v>0</v>
      </c>
      <c r="AM451" s="407">
        <f t="shared" ref="AM451" si="1295">AM450</f>
        <v>0</v>
      </c>
      <c r="AN451" s="407">
        <f t="shared" ref="AN451" si="1296">AN450</f>
        <v>0</v>
      </c>
      <c r="AO451" s="407">
        <f t="shared" ref="AO451" si="1297">AO450</f>
        <v>0</v>
      </c>
      <c r="AP451" s="407">
        <f t="shared" ref="AP451" si="1298">AP450</f>
        <v>0</v>
      </c>
      <c r="AQ451" s="407">
        <f t="shared" ref="AQ451" si="1299">AQ450</f>
        <v>0</v>
      </c>
      <c r="AR451" s="407">
        <f t="shared" ref="AR451" si="1300">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301">AF453</f>
        <v>0</v>
      </c>
      <c r="AG454" s="407">
        <f t="shared" ref="AG454" si="1302">AG453</f>
        <v>0</v>
      </c>
      <c r="AH454" s="407">
        <f t="shared" ref="AH454" si="1303">AH453</f>
        <v>0</v>
      </c>
      <c r="AI454" s="407">
        <f t="shared" ref="AI454" si="1304">AI453</f>
        <v>0</v>
      </c>
      <c r="AJ454" s="407">
        <f t="shared" ref="AJ454" si="1305">AJ453</f>
        <v>0</v>
      </c>
      <c r="AK454" s="407">
        <f t="shared" ref="AK454" si="1306">AK453</f>
        <v>0</v>
      </c>
      <c r="AL454" s="407">
        <f t="shared" ref="AL454" si="1307">AL453</f>
        <v>0</v>
      </c>
      <c r="AM454" s="407">
        <f t="shared" ref="AM454" si="1308">AM453</f>
        <v>0</v>
      </c>
      <c r="AN454" s="407">
        <f t="shared" ref="AN454" si="1309">AN453</f>
        <v>0</v>
      </c>
      <c r="AO454" s="407">
        <f t="shared" ref="AO454" si="1310">AO453</f>
        <v>0</v>
      </c>
      <c r="AP454" s="407">
        <f t="shared" ref="AP454" si="1311">AP453</f>
        <v>0</v>
      </c>
      <c r="AQ454" s="407">
        <f t="shared" ref="AQ454" si="1312">AQ453</f>
        <v>0</v>
      </c>
      <c r="AR454" s="407">
        <f t="shared" ref="AR454" si="1313">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4">AF456</f>
        <v>0</v>
      </c>
      <c r="AG457" s="407">
        <f t="shared" ref="AG457" si="1315">AG456</f>
        <v>0</v>
      </c>
      <c r="AH457" s="407">
        <f t="shared" ref="AH457" si="1316">AH456</f>
        <v>0</v>
      </c>
      <c r="AI457" s="407">
        <f t="shared" ref="AI457" si="1317">AI456</f>
        <v>0</v>
      </c>
      <c r="AJ457" s="407">
        <f t="shared" ref="AJ457" si="1318">AJ456</f>
        <v>0</v>
      </c>
      <c r="AK457" s="407">
        <f t="shared" ref="AK457" si="1319">AK456</f>
        <v>0</v>
      </c>
      <c r="AL457" s="407">
        <f t="shared" ref="AL457" si="1320">AL456</f>
        <v>0</v>
      </c>
      <c r="AM457" s="407">
        <f t="shared" ref="AM457" si="1321">AM456</f>
        <v>0</v>
      </c>
      <c r="AN457" s="407">
        <f t="shared" ref="AN457" si="1322">AN456</f>
        <v>0</v>
      </c>
      <c r="AO457" s="407">
        <f t="shared" ref="AO457" si="1323">AO456</f>
        <v>0</v>
      </c>
      <c r="AP457" s="407">
        <f t="shared" ref="AP457" si="1324">AP456</f>
        <v>0</v>
      </c>
      <c r="AQ457" s="407">
        <f t="shared" ref="AQ457" si="1325">AQ456</f>
        <v>0</v>
      </c>
      <c r="AR457" s="407">
        <f t="shared" ref="AR457" si="1326">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7">AF460</f>
        <v>0</v>
      </c>
      <c r="AG461" s="407">
        <f t="shared" ref="AG461" si="1328">AG460</f>
        <v>0</v>
      </c>
      <c r="AH461" s="407">
        <f t="shared" ref="AH461" si="1329">AH460</f>
        <v>0</v>
      </c>
      <c r="AI461" s="407">
        <f t="shared" ref="AI461" si="1330">AI460</f>
        <v>0</v>
      </c>
      <c r="AJ461" s="407">
        <f t="shared" ref="AJ461" si="1331">AJ460</f>
        <v>0</v>
      </c>
      <c r="AK461" s="407">
        <f t="shared" ref="AK461" si="1332">AK460</f>
        <v>0</v>
      </c>
      <c r="AL461" s="407">
        <f t="shared" ref="AL461" si="1333">AL460</f>
        <v>0</v>
      </c>
      <c r="AM461" s="407">
        <f t="shared" ref="AM461" si="1334">AM460</f>
        <v>0</v>
      </c>
      <c r="AN461" s="407">
        <f t="shared" ref="AN461" si="1335">AN460</f>
        <v>0</v>
      </c>
      <c r="AO461" s="407">
        <f t="shared" ref="AO461" si="1336">AO460</f>
        <v>0</v>
      </c>
      <c r="AP461" s="407">
        <f t="shared" ref="AP461" si="1337">AP460</f>
        <v>0</v>
      </c>
      <c r="AQ461" s="407">
        <f t="shared" ref="AQ461" si="1338">AQ460</f>
        <v>0</v>
      </c>
      <c r="AR461" s="407">
        <f t="shared" ref="AR461" si="1339">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40">AF464</f>
        <v>0</v>
      </c>
      <c r="AG465" s="407">
        <f t="shared" si="1340"/>
        <v>0</v>
      </c>
      <c r="AH465" s="407">
        <f t="shared" si="1340"/>
        <v>0</v>
      </c>
      <c r="AI465" s="407">
        <f t="shared" si="1340"/>
        <v>0</v>
      </c>
      <c r="AJ465" s="407">
        <f t="shared" si="1340"/>
        <v>0</v>
      </c>
      <c r="AK465" s="407">
        <f t="shared" si="1340"/>
        <v>0</v>
      </c>
      <c r="AL465" s="407">
        <f t="shared" si="1340"/>
        <v>0</v>
      </c>
      <c r="AM465" s="407">
        <f t="shared" si="1340"/>
        <v>0</v>
      </c>
      <c r="AN465" s="407">
        <f t="shared" si="1340"/>
        <v>0</v>
      </c>
      <c r="AO465" s="407">
        <f t="shared" si="1340"/>
        <v>0</v>
      </c>
      <c r="AP465" s="407">
        <f t="shared" si="1340"/>
        <v>0</v>
      </c>
      <c r="AQ465" s="407">
        <f t="shared" si="1340"/>
        <v>0</v>
      </c>
      <c r="AR465" s="407">
        <f t="shared" si="1340"/>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41">AF467</f>
        <v>0</v>
      </c>
      <c r="AG468" s="407">
        <f t="shared" si="1341"/>
        <v>0</v>
      </c>
      <c r="AH468" s="407">
        <f t="shared" si="1341"/>
        <v>0</v>
      </c>
      <c r="AI468" s="407">
        <f t="shared" si="1341"/>
        <v>0</v>
      </c>
      <c r="AJ468" s="407">
        <f t="shared" si="1341"/>
        <v>0</v>
      </c>
      <c r="AK468" s="407">
        <f t="shared" si="1341"/>
        <v>0</v>
      </c>
      <c r="AL468" s="407">
        <f t="shared" si="1341"/>
        <v>0</v>
      </c>
      <c r="AM468" s="407">
        <f t="shared" si="1341"/>
        <v>0</v>
      </c>
      <c r="AN468" s="407">
        <f t="shared" si="1341"/>
        <v>0</v>
      </c>
      <c r="AO468" s="407">
        <f t="shared" si="1341"/>
        <v>0</v>
      </c>
      <c r="AP468" s="407">
        <f t="shared" si="1341"/>
        <v>0</v>
      </c>
      <c r="AQ468" s="407">
        <f t="shared" si="1341"/>
        <v>0</v>
      </c>
      <c r="AR468" s="407">
        <f t="shared" si="1341"/>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42">AF471</f>
        <v>0</v>
      </c>
      <c r="AG472" s="407">
        <f t="shared" si="1342"/>
        <v>0</v>
      </c>
      <c r="AH472" s="407">
        <f t="shared" si="1342"/>
        <v>0</v>
      </c>
      <c r="AI472" s="407">
        <f t="shared" si="1342"/>
        <v>0</v>
      </c>
      <c r="AJ472" s="407">
        <f t="shared" si="1342"/>
        <v>0</v>
      </c>
      <c r="AK472" s="407">
        <f t="shared" si="1342"/>
        <v>0</v>
      </c>
      <c r="AL472" s="407">
        <f t="shared" si="1342"/>
        <v>0</v>
      </c>
      <c r="AM472" s="407">
        <f t="shared" si="1342"/>
        <v>0</v>
      </c>
      <c r="AN472" s="407">
        <f t="shared" si="1342"/>
        <v>0</v>
      </c>
      <c r="AO472" s="407">
        <f t="shared" si="1342"/>
        <v>0</v>
      </c>
      <c r="AP472" s="407">
        <f t="shared" si="1342"/>
        <v>0</v>
      </c>
      <c r="AQ472" s="407">
        <f t="shared" si="1342"/>
        <v>0</v>
      </c>
      <c r="AR472" s="407">
        <f t="shared" si="1342"/>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3">AF474</f>
        <v>0</v>
      </c>
      <c r="AG475" s="407">
        <f t="shared" si="1343"/>
        <v>0</v>
      </c>
      <c r="AH475" s="407">
        <f t="shared" si="1343"/>
        <v>0</v>
      </c>
      <c r="AI475" s="407">
        <f t="shared" si="1343"/>
        <v>0</v>
      </c>
      <c r="AJ475" s="407">
        <f t="shared" si="1343"/>
        <v>0</v>
      </c>
      <c r="AK475" s="407">
        <f t="shared" si="1343"/>
        <v>0</v>
      </c>
      <c r="AL475" s="407">
        <f t="shared" si="1343"/>
        <v>0</v>
      </c>
      <c r="AM475" s="407">
        <f t="shared" si="1343"/>
        <v>0</v>
      </c>
      <c r="AN475" s="407">
        <f t="shared" si="1343"/>
        <v>0</v>
      </c>
      <c r="AO475" s="407">
        <f t="shared" si="1343"/>
        <v>0</v>
      </c>
      <c r="AP475" s="407">
        <f t="shared" si="1343"/>
        <v>0</v>
      </c>
      <c r="AQ475" s="407">
        <f t="shared" si="1343"/>
        <v>0</v>
      </c>
      <c r="AR475" s="407">
        <f t="shared" si="1343"/>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4">AF477</f>
        <v>0</v>
      </c>
      <c r="AG478" s="407">
        <f t="shared" si="1344"/>
        <v>0</v>
      </c>
      <c r="AH478" s="407">
        <f t="shared" si="1344"/>
        <v>0</v>
      </c>
      <c r="AI478" s="407">
        <f t="shared" si="1344"/>
        <v>0</v>
      </c>
      <c r="AJ478" s="407">
        <f t="shared" si="1344"/>
        <v>0</v>
      </c>
      <c r="AK478" s="407">
        <f t="shared" si="1344"/>
        <v>0</v>
      </c>
      <c r="AL478" s="407">
        <f t="shared" si="1344"/>
        <v>0</v>
      </c>
      <c r="AM478" s="407">
        <f t="shared" si="1344"/>
        <v>0</v>
      </c>
      <c r="AN478" s="407">
        <f t="shared" si="1344"/>
        <v>0</v>
      </c>
      <c r="AO478" s="407">
        <f t="shared" si="1344"/>
        <v>0</v>
      </c>
      <c r="AP478" s="407">
        <f t="shared" si="1344"/>
        <v>0</v>
      </c>
      <c r="AQ478" s="407">
        <f t="shared" si="1344"/>
        <v>0</v>
      </c>
      <c r="AR478" s="407">
        <f t="shared" si="1344"/>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5">AE480</f>
        <v>0</v>
      </c>
      <c r="AF481" s="407">
        <f t="shared" si="1345"/>
        <v>0</v>
      </c>
      <c r="AG481" s="407">
        <f t="shared" si="1345"/>
        <v>0</v>
      </c>
      <c r="AH481" s="407">
        <f t="shared" si="1345"/>
        <v>0</v>
      </c>
      <c r="AI481" s="407">
        <f t="shared" si="1345"/>
        <v>0</v>
      </c>
      <c r="AJ481" s="407">
        <f t="shared" si="1345"/>
        <v>0</v>
      </c>
      <c r="AK481" s="407">
        <f t="shared" si="1345"/>
        <v>0</v>
      </c>
      <c r="AL481" s="407">
        <f t="shared" si="1345"/>
        <v>0</v>
      </c>
      <c r="AM481" s="407">
        <f t="shared" si="1345"/>
        <v>0</v>
      </c>
      <c r="AN481" s="407">
        <f t="shared" si="1345"/>
        <v>0</v>
      </c>
      <c r="AO481" s="407">
        <f t="shared" si="1345"/>
        <v>0</v>
      </c>
      <c r="AP481" s="407">
        <f t="shared" si="1345"/>
        <v>0</v>
      </c>
      <c r="AQ481" s="407">
        <f t="shared" si="1345"/>
        <v>0</v>
      </c>
      <c r="AR481" s="407">
        <f t="shared" si="1345"/>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292">
        <v>17430921.283177242</v>
      </c>
      <c r="E485" s="292">
        <v>14026490.200412728</v>
      </c>
      <c r="F485" s="292">
        <v>14026490.200412728</v>
      </c>
      <c r="G485" s="292">
        <v>14026490.200412728</v>
      </c>
      <c r="H485" s="292">
        <v>14026490.200412728</v>
      </c>
      <c r="I485" s="292">
        <v>14026490.200412728</v>
      </c>
      <c r="J485" s="292">
        <v>14026490.200412728</v>
      </c>
      <c r="K485" s="292">
        <v>14026321.630262837</v>
      </c>
      <c r="L485" s="292">
        <v>14026321.630262837</v>
      </c>
      <c r="M485" s="292">
        <v>13988832.832999375</v>
      </c>
      <c r="N485" s="292">
        <v>13694690.526571982</v>
      </c>
      <c r="O485" s="292">
        <v>13691984.938038953</v>
      </c>
      <c r="P485" s="292">
        <v>13691984.938038953</v>
      </c>
      <c r="Q485" s="288"/>
      <c r="R485" s="292">
        <v>1208.8400583388461</v>
      </c>
      <c r="S485" s="292">
        <v>980.61858117697523</v>
      </c>
      <c r="T485" s="292">
        <v>980.61858117697523</v>
      </c>
      <c r="U485" s="292">
        <v>980.61858117697523</v>
      </c>
      <c r="V485" s="292">
        <v>980.61858117697523</v>
      </c>
      <c r="W485" s="292">
        <v>980.61858117697523</v>
      </c>
      <c r="X485" s="292">
        <v>980.61858117697523</v>
      </c>
      <c r="Y485" s="292">
        <v>980.61858117697523</v>
      </c>
      <c r="Z485" s="292">
        <v>980.61858117697523</v>
      </c>
      <c r="AA485" s="292">
        <v>978.17267911341025</v>
      </c>
      <c r="AB485" s="292">
        <v>917.96585908719533</v>
      </c>
      <c r="AC485" s="292">
        <v>917.96585908719533</v>
      </c>
      <c r="AD485" s="292">
        <v>917.96585908719533</v>
      </c>
      <c r="AE485" s="862">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307</v>
      </c>
      <c r="C486" s="288" t="s">
        <v>163</v>
      </c>
      <c r="D486" s="292">
        <v>22479.308334589819</v>
      </c>
      <c r="E486" s="292">
        <v>18088.877400386464</v>
      </c>
      <c r="F486" s="292">
        <v>18088.877400386464</v>
      </c>
      <c r="G486" s="292">
        <v>18088.877400386464</v>
      </c>
      <c r="H486" s="292">
        <v>18088.877400386464</v>
      </c>
      <c r="I486" s="292">
        <v>18088.877400386464</v>
      </c>
      <c r="J486" s="292">
        <v>18088.877400386464</v>
      </c>
      <c r="K486" s="292">
        <v>18088.660008527833</v>
      </c>
      <c r="L486" s="292">
        <v>18088.660008527833</v>
      </c>
      <c r="M486" s="292">
        <v>18040.313611966936</v>
      </c>
      <c r="N486" s="292">
        <v>17660.981074517513</v>
      </c>
      <c r="O486" s="292">
        <v>17657.491886661493</v>
      </c>
      <c r="P486" s="292">
        <v>17657.491886661493</v>
      </c>
      <c r="Q486" s="288"/>
      <c r="R486" s="292">
        <v>1.4162987316010958</v>
      </c>
      <c r="S486" s="292">
        <v>1.1489103484988188</v>
      </c>
      <c r="T486" s="292">
        <v>1.1489103484988188</v>
      </c>
      <c r="U486" s="292">
        <v>1.1489103484988188</v>
      </c>
      <c r="V486" s="292">
        <v>1.1489103484988188</v>
      </c>
      <c r="W486" s="292">
        <v>1.1489103484988188</v>
      </c>
      <c r="X486" s="292">
        <v>1.1489103484988188</v>
      </c>
      <c r="Y486" s="292">
        <v>1.1489103484988188</v>
      </c>
      <c r="Z486" s="292">
        <v>1.1489103484988188</v>
      </c>
      <c r="AA486" s="292">
        <v>1.1460446856955793</v>
      </c>
      <c r="AB486" s="292">
        <v>1.075505293615836</v>
      </c>
      <c r="AC486" s="292">
        <v>1.075505293615836</v>
      </c>
      <c r="AD486" s="292">
        <v>1.075505293615836</v>
      </c>
      <c r="AE486" s="407">
        <f>AE485</f>
        <v>1</v>
      </c>
      <c r="AF486" s="407">
        <f t="shared" ref="AF486" si="1346">AF485</f>
        <v>0</v>
      </c>
      <c r="AG486" s="407">
        <f t="shared" ref="AG486" si="1347">AG485</f>
        <v>0</v>
      </c>
      <c r="AH486" s="407">
        <f t="shared" ref="AH486" si="1348">AH485</f>
        <v>0</v>
      </c>
      <c r="AI486" s="407">
        <f t="shared" ref="AI486" si="1349">AI485</f>
        <v>0</v>
      </c>
      <c r="AJ486" s="407">
        <f t="shared" ref="AJ486" si="1350">AJ485</f>
        <v>0</v>
      </c>
      <c r="AK486" s="407">
        <f t="shared" ref="AK486" si="1351">AK485</f>
        <v>0</v>
      </c>
      <c r="AL486" s="407">
        <f t="shared" ref="AL486" si="1352">AL485</f>
        <v>0</v>
      </c>
      <c r="AM486" s="407">
        <f t="shared" ref="AM486" si="1353">AM485</f>
        <v>0</v>
      </c>
      <c r="AN486" s="407">
        <f t="shared" ref="AN486" si="1354">AN485</f>
        <v>0</v>
      </c>
      <c r="AO486" s="407">
        <f t="shared" ref="AO486" si="1355">AO485</f>
        <v>0</v>
      </c>
      <c r="AP486" s="407">
        <f t="shared" ref="AP486" si="1356">AP485</f>
        <v>0</v>
      </c>
      <c r="AQ486" s="407">
        <f t="shared" ref="AQ486" si="1357">AQ485</f>
        <v>0</v>
      </c>
      <c r="AR486" s="407">
        <f t="shared" ref="AR486" si="1358">AR485</f>
        <v>0</v>
      </c>
      <c r="AS486" s="303"/>
    </row>
    <row r="487" spans="1:45" outlineLevel="1">
      <c r="A487" s="521"/>
      <c r="B487" s="427"/>
      <c r="C487" s="288"/>
      <c r="D487" s="863"/>
      <c r="E487" s="863"/>
      <c r="F487" s="863"/>
      <c r="G487" s="863"/>
      <c r="H487" s="863"/>
      <c r="I487" s="863"/>
      <c r="J487" s="863"/>
      <c r="K487" s="863"/>
      <c r="L487" s="863"/>
      <c r="M487" s="863"/>
      <c r="N487" s="863"/>
      <c r="O487" s="863"/>
      <c r="P487" s="863"/>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292">
        <v>2872871.7689999547</v>
      </c>
      <c r="E488" s="292">
        <v>2872871.7689999547</v>
      </c>
      <c r="F488" s="292">
        <v>2872871.7689999547</v>
      </c>
      <c r="G488" s="292">
        <v>2872871.7689999547</v>
      </c>
      <c r="H488" s="292">
        <v>2872871.7689999547</v>
      </c>
      <c r="I488" s="292">
        <v>2872871.7689999547</v>
      </c>
      <c r="J488" s="292">
        <v>2872871.7689999547</v>
      </c>
      <c r="K488" s="292">
        <v>2872871.7689999547</v>
      </c>
      <c r="L488" s="292">
        <v>2872871.7689999547</v>
      </c>
      <c r="M488" s="292">
        <v>2872871.7689999547</v>
      </c>
      <c r="N488" s="292">
        <v>2872871.7689999547</v>
      </c>
      <c r="O488" s="292">
        <v>2872871.7689999547</v>
      </c>
      <c r="P488" s="292">
        <v>2872871.7689999547</v>
      </c>
      <c r="Q488" s="288"/>
      <c r="R488" s="292">
        <v>838.63539999999898</v>
      </c>
      <c r="S488" s="292">
        <v>838.63539999999898</v>
      </c>
      <c r="T488" s="292">
        <v>838.63539999999898</v>
      </c>
      <c r="U488" s="292">
        <v>838.63539999999898</v>
      </c>
      <c r="V488" s="292">
        <v>838.63539999999898</v>
      </c>
      <c r="W488" s="292">
        <v>838.63539999999898</v>
      </c>
      <c r="X488" s="292">
        <v>838.63539999999898</v>
      </c>
      <c r="Y488" s="292">
        <v>838.63539999999898</v>
      </c>
      <c r="Z488" s="292">
        <v>838.63539999999898</v>
      </c>
      <c r="AA488" s="292">
        <v>838.63539999999898</v>
      </c>
      <c r="AB488" s="292">
        <v>838.63539999999898</v>
      </c>
      <c r="AC488" s="292">
        <v>838.63539999999898</v>
      </c>
      <c r="AD488" s="292">
        <v>838.63539999999898</v>
      </c>
      <c r="AE488" s="862">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307</v>
      </c>
      <c r="C489" s="288" t="s">
        <v>163</v>
      </c>
      <c r="D489" s="292">
        <v>273973.59451546508</v>
      </c>
      <c r="E489" s="292">
        <v>273973.59451546508</v>
      </c>
      <c r="F489" s="292">
        <v>273973.59451546508</v>
      </c>
      <c r="G489" s="292">
        <v>273973.59451546508</v>
      </c>
      <c r="H489" s="292">
        <v>273973.59451546508</v>
      </c>
      <c r="I489" s="292">
        <v>273973.59451546508</v>
      </c>
      <c r="J489" s="292">
        <v>273973.59451546508</v>
      </c>
      <c r="K489" s="292">
        <v>273973.59451546508</v>
      </c>
      <c r="L489" s="292">
        <v>273973.59451546508</v>
      </c>
      <c r="M489" s="292">
        <v>273973.59451546508</v>
      </c>
      <c r="N489" s="292">
        <v>273973.59451546508</v>
      </c>
      <c r="O489" s="292">
        <v>273973.59451546508</v>
      </c>
      <c r="P489" s="292">
        <v>273973.59451546508</v>
      </c>
      <c r="Q489" s="288"/>
      <c r="R489" s="292">
        <v>136.59217229030043</v>
      </c>
      <c r="S489" s="292">
        <v>136.59217229030043</v>
      </c>
      <c r="T489" s="292">
        <v>136.59217229030043</v>
      </c>
      <c r="U489" s="292">
        <v>136.59217229030043</v>
      </c>
      <c r="V489" s="292">
        <v>136.59217229030043</v>
      </c>
      <c r="W489" s="292">
        <v>136.59217229030043</v>
      </c>
      <c r="X489" s="292">
        <v>136.59217229030043</v>
      </c>
      <c r="Y489" s="292">
        <v>136.59217229030043</v>
      </c>
      <c r="Z489" s="292">
        <v>136.59217229030043</v>
      </c>
      <c r="AA489" s="292">
        <v>136.59217229030043</v>
      </c>
      <c r="AB489" s="292">
        <v>136.59217229030043</v>
      </c>
      <c r="AC489" s="292">
        <v>136.59217229030043</v>
      </c>
      <c r="AD489" s="292">
        <v>136.59217229030043</v>
      </c>
      <c r="AE489" s="407">
        <f>AE488</f>
        <v>1</v>
      </c>
      <c r="AF489" s="407">
        <f t="shared" ref="AF489" si="1359">AF488</f>
        <v>0</v>
      </c>
      <c r="AG489" s="407">
        <f t="shared" ref="AG489" si="1360">AG488</f>
        <v>0</v>
      </c>
      <c r="AH489" s="407">
        <f t="shared" ref="AH489" si="1361">AH488</f>
        <v>0</v>
      </c>
      <c r="AI489" s="407">
        <f t="shared" ref="AI489" si="1362">AI488</f>
        <v>0</v>
      </c>
      <c r="AJ489" s="407">
        <f t="shared" ref="AJ489" si="1363">AJ488</f>
        <v>0</v>
      </c>
      <c r="AK489" s="407">
        <f t="shared" ref="AK489" si="1364">AK488</f>
        <v>0</v>
      </c>
      <c r="AL489" s="407">
        <f t="shared" ref="AL489" si="1365">AL488</f>
        <v>0</v>
      </c>
      <c r="AM489" s="407">
        <f t="shared" ref="AM489" si="1366">AM488</f>
        <v>0</v>
      </c>
      <c r="AN489" s="407">
        <f t="shared" ref="AN489" si="1367">AN488</f>
        <v>0</v>
      </c>
      <c r="AO489" s="407">
        <f t="shared" ref="AO489" si="1368">AO488</f>
        <v>0</v>
      </c>
      <c r="AP489" s="407">
        <f t="shared" ref="AP489" si="1369">AP488</f>
        <v>0</v>
      </c>
      <c r="AQ489" s="407">
        <f t="shared" ref="AQ489" si="1370">AQ488</f>
        <v>0</v>
      </c>
      <c r="AR489" s="407">
        <f t="shared" ref="AR489" si="1371">AR488</f>
        <v>0</v>
      </c>
      <c r="AS489" s="303"/>
    </row>
    <row r="490" spans="1:45" outlineLevel="1">
      <c r="A490" s="521"/>
      <c r="B490" s="427"/>
      <c r="C490" s="288"/>
      <c r="D490" s="863"/>
      <c r="E490" s="863"/>
      <c r="F490" s="863"/>
      <c r="G490" s="863"/>
      <c r="H490" s="863"/>
      <c r="I490" s="863"/>
      <c r="J490" s="863"/>
      <c r="K490" s="863"/>
      <c r="L490" s="863"/>
      <c r="M490" s="863"/>
      <c r="N490" s="863"/>
      <c r="O490" s="863"/>
      <c r="P490" s="863"/>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292">
        <v>0</v>
      </c>
      <c r="E491" s="292"/>
      <c r="F491" s="292"/>
      <c r="G491" s="292"/>
      <c r="H491" s="292"/>
      <c r="I491" s="292"/>
      <c r="J491" s="292"/>
      <c r="K491" s="292"/>
      <c r="L491" s="292"/>
      <c r="M491" s="292"/>
      <c r="N491" s="292"/>
      <c r="O491" s="292"/>
      <c r="P491" s="292"/>
      <c r="Q491" s="288"/>
      <c r="R491" s="292">
        <v>0</v>
      </c>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outlineLevel="1">
      <c r="A492" s="521"/>
      <c r="B492" s="427" t="s">
        <v>307</v>
      </c>
      <c r="C492" s="288" t="s">
        <v>163</v>
      </c>
      <c r="D492" s="292">
        <v>385864.22661970078</v>
      </c>
      <c r="E492" s="292">
        <v>385864.22661970078</v>
      </c>
      <c r="F492" s="292">
        <v>385864.22661970078</v>
      </c>
      <c r="G492" s="292">
        <v>385864.22661970078</v>
      </c>
      <c r="H492" s="292">
        <v>385864.22661970078</v>
      </c>
      <c r="I492" s="292">
        <v>385864.22661970078</v>
      </c>
      <c r="J492" s="292">
        <v>385864.22661970078</v>
      </c>
      <c r="K492" s="292">
        <v>385864.22661970078</v>
      </c>
      <c r="L492" s="292">
        <v>385864.22661970078</v>
      </c>
      <c r="M492" s="292">
        <v>385864.22661970078</v>
      </c>
      <c r="N492" s="292">
        <v>381083.07790867519</v>
      </c>
      <c r="O492" s="292">
        <v>381083.07790867519</v>
      </c>
      <c r="P492" s="292">
        <v>381083.07790867519</v>
      </c>
      <c r="Q492" s="288"/>
      <c r="R492" s="292">
        <v>54.220571428571418</v>
      </c>
      <c r="S492" s="292">
        <v>54.220571428571418</v>
      </c>
      <c r="T492" s="292">
        <v>54.220571428571418</v>
      </c>
      <c r="U492" s="292">
        <v>54.220571428571418</v>
      </c>
      <c r="V492" s="292">
        <v>54.220571428571418</v>
      </c>
      <c r="W492" s="292">
        <v>54.220571428571418</v>
      </c>
      <c r="X492" s="292">
        <v>54.220571428571418</v>
      </c>
      <c r="Y492" s="292">
        <v>54.220571428571418</v>
      </c>
      <c r="Z492" s="292">
        <v>54.220571428571418</v>
      </c>
      <c r="AA492" s="292">
        <v>54.220571428571418</v>
      </c>
      <c r="AB492" s="292">
        <v>54.220571428571418</v>
      </c>
      <c r="AC492" s="292">
        <v>54.220571428571418</v>
      </c>
      <c r="AD492" s="292">
        <v>54.220571428571418</v>
      </c>
      <c r="AE492" s="862">
        <v>1</v>
      </c>
      <c r="AF492" s="407">
        <f t="shared" ref="AF492" si="1372">AF491</f>
        <v>0</v>
      </c>
      <c r="AG492" s="407">
        <f t="shared" ref="AG492" si="1373">AG491</f>
        <v>0</v>
      </c>
      <c r="AH492" s="407">
        <f t="shared" ref="AH492" si="1374">AH491</f>
        <v>0</v>
      </c>
      <c r="AI492" s="407">
        <f t="shared" ref="AI492" si="1375">AI491</f>
        <v>0</v>
      </c>
      <c r="AJ492" s="407">
        <f t="shared" ref="AJ492" si="1376">AJ491</f>
        <v>0</v>
      </c>
      <c r="AK492" s="407">
        <f t="shared" ref="AK492" si="1377">AK491</f>
        <v>0</v>
      </c>
      <c r="AL492" s="407">
        <f t="shared" ref="AL492" si="1378">AL491</f>
        <v>0</v>
      </c>
      <c r="AM492" s="407">
        <f t="shared" ref="AM492" si="1379">AM491</f>
        <v>0</v>
      </c>
      <c r="AN492" s="407">
        <f t="shared" ref="AN492" si="1380">AN491</f>
        <v>0</v>
      </c>
      <c r="AO492" s="407">
        <f t="shared" ref="AO492" si="1381">AO491</f>
        <v>0</v>
      </c>
      <c r="AP492" s="407">
        <f t="shared" ref="AP492" si="1382">AP491</f>
        <v>0</v>
      </c>
      <c r="AQ492" s="407">
        <f t="shared" ref="AQ492" si="1383">AQ491</f>
        <v>0</v>
      </c>
      <c r="AR492" s="407">
        <f t="shared" ref="AR492" si="1384">AR491</f>
        <v>0</v>
      </c>
      <c r="AS492" s="303"/>
    </row>
    <row r="493" spans="1:45" outlineLevel="1">
      <c r="A493" s="521"/>
      <c r="B493" s="426"/>
      <c r="C493" s="288"/>
      <c r="D493" s="863"/>
      <c r="E493" s="863"/>
      <c r="F493" s="863"/>
      <c r="G493" s="863"/>
      <c r="H493" s="863"/>
      <c r="I493" s="863"/>
      <c r="J493" s="863"/>
      <c r="K493" s="863"/>
      <c r="L493" s="863"/>
      <c r="M493" s="863"/>
      <c r="N493" s="863"/>
      <c r="O493" s="863"/>
      <c r="P493" s="863"/>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292">
        <v>3669.7194101999999</v>
      </c>
      <c r="E494" s="292">
        <v>3669.7194101999999</v>
      </c>
      <c r="F494" s="292">
        <v>3669.7194101999999</v>
      </c>
      <c r="G494" s="292">
        <v>3669.7194101999999</v>
      </c>
      <c r="H494" s="292">
        <v>3669.7194101999999</v>
      </c>
      <c r="I494" s="292">
        <v>3669.7194101999999</v>
      </c>
      <c r="J494" s="292">
        <v>3669.7194101999999</v>
      </c>
      <c r="K494" s="292">
        <v>3669.7194101999999</v>
      </c>
      <c r="L494" s="292">
        <v>3669.7194101999999</v>
      </c>
      <c r="M494" s="292">
        <v>3669.2208160983273</v>
      </c>
      <c r="N494" s="292">
        <v>2764.1080369105221</v>
      </c>
      <c r="O494" s="292">
        <v>2755.4725926753681</v>
      </c>
      <c r="P494" s="292">
        <v>2702.8786251669794</v>
      </c>
      <c r="Q494" s="288"/>
      <c r="R494" s="292">
        <v>0.76986749999999993</v>
      </c>
      <c r="S494" s="292">
        <v>0.76986749999999993</v>
      </c>
      <c r="T494" s="292">
        <v>0.76986749999999993</v>
      </c>
      <c r="U494" s="292">
        <v>0.76986749999999993</v>
      </c>
      <c r="V494" s="292">
        <v>0.76986749999999993</v>
      </c>
      <c r="W494" s="292">
        <v>0.76986749999999993</v>
      </c>
      <c r="X494" s="292">
        <v>0.76986749999999993</v>
      </c>
      <c r="Y494" s="292">
        <v>0.76986749999999993</v>
      </c>
      <c r="Z494" s="292">
        <v>0.76986749999999993</v>
      </c>
      <c r="AA494" s="292">
        <v>0.76986749999999993</v>
      </c>
      <c r="AB494" s="292">
        <v>0.19753179276315788</v>
      </c>
      <c r="AC494" s="292">
        <v>0.19753179276315788</v>
      </c>
      <c r="AD494" s="292">
        <v>0.18740195723684208</v>
      </c>
      <c r="AE494" s="862">
        <v>1</v>
      </c>
      <c r="AF494" s="406"/>
      <c r="AG494" s="406"/>
      <c r="AH494" s="406"/>
      <c r="AI494" s="406"/>
      <c r="AJ494" s="406"/>
      <c r="AK494" s="406"/>
      <c r="AL494" s="406"/>
      <c r="AM494" s="406"/>
      <c r="AN494" s="406"/>
      <c r="AO494" s="406"/>
      <c r="AP494" s="406"/>
      <c r="AQ494" s="406"/>
      <c r="AR494" s="406"/>
      <c r="AS494" s="293">
        <f>SUM(AE494:AR494)</f>
        <v>1</v>
      </c>
    </row>
    <row r="495" spans="1:4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1</v>
      </c>
      <c r="AF495" s="407">
        <f t="shared" ref="AF495" si="1385">AF494</f>
        <v>0</v>
      </c>
      <c r="AG495" s="407">
        <f t="shared" ref="AG495" si="1386">AG494</f>
        <v>0</v>
      </c>
      <c r="AH495" s="407">
        <f t="shared" ref="AH495" si="1387">AH494</f>
        <v>0</v>
      </c>
      <c r="AI495" s="407">
        <f t="shared" ref="AI495" si="1388">AI494</f>
        <v>0</v>
      </c>
      <c r="AJ495" s="407">
        <f t="shared" ref="AJ495" si="1389">AJ494</f>
        <v>0</v>
      </c>
      <c r="AK495" s="407">
        <f t="shared" ref="AK495" si="1390">AK494</f>
        <v>0</v>
      </c>
      <c r="AL495" s="407">
        <f t="shared" ref="AL495" si="1391">AL494</f>
        <v>0</v>
      </c>
      <c r="AM495" s="407">
        <f t="shared" ref="AM495" si="1392">AM494</f>
        <v>0</v>
      </c>
      <c r="AN495" s="407">
        <f t="shared" ref="AN495" si="1393">AN494</f>
        <v>0</v>
      </c>
      <c r="AO495" s="407">
        <f t="shared" ref="AO495" si="1394">AO494</f>
        <v>0</v>
      </c>
      <c r="AP495" s="407">
        <f t="shared" ref="AP495" si="1395">AP494</f>
        <v>0</v>
      </c>
      <c r="AQ495" s="407">
        <f t="shared" ref="AQ495" si="1396">AQ494</f>
        <v>0</v>
      </c>
      <c r="AR495" s="407">
        <f t="shared" ref="AR495" si="1397">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497</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292">
        <v>261334.67867421871</v>
      </c>
      <c r="E498" s="292">
        <v>261334.67867421871</v>
      </c>
      <c r="F498" s="292">
        <v>261334.67867421871</v>
      </c>
      <c r="G498" s="292">
        <v>261334.67867421871</v>
      </c>
      <c r="H498" s="292">
        <v>261334.67867421871</v>
      </c>
      <c r="I498" s="292">
        <v>261334.67867421871</v>
      </c>
      <c r="J498" s="292">
        <v>261334.67867421871</v>
      </c>
      <c r="K498" s="292">
        <v>261334.67867421871</v>
      </c>
      <c r="L498" s="292">
        <v>261334.67867421871</v>
      </c>
      <c r="M498" s="292">
        <v>225709.64477928972</v>
      </c>
      <c r="N498" s="292">
        <v>0</v>
      </c>
      <c r="O498" s="292">
        <v>0</v>
      </c>
      <c r="P498" s="292">
        <v>0</v>
      </c>
      <c r="Q498" s="292">
        <v>12</v>
      </c>
      <c r="R498" s="292">
        <v>11.608222660370618</v>
      </c>
      <c r="S498" s="292">
        <v>11.608222660370618</v>
      </c>
      <c r="T498" s="292">
        <v>11.608222660370618</v>
      </c>
      <c r="U498" s="292">
        <v>11.608222660370618</v>
      </c>
      <c r="V498" s="292">
        <v>11.608222660370618</v>
      </c>
      <c r="W498" s="292">
        <v>11.608222660370618</v>
      </c>
      <c r="X498" s="292">
        <v>11.608222660370618</v>
      </c>
      <c r="Y498" s="292">
        <v>11.608222660370618</v>
      </c>
      <c r="Z498" s="292">
        <v>11.608222660370618</v>
      </c>
      <c r="AA498" s="292">
        <v>10.017466221727236</v>
      </c>
      <c r="AB498" s="292">
        <v>0</v>
      </c>
      <c r="AC498" s="292">
        <v>0</v>
      </c>
      <c r="AD498" s="292">
        <v>0</v>
      </c>
      <c r="AE498" s="862"/>
      <c r="AF498" s="406"/>
      <c r="AG498" s="862">
        <v>1</v>
      </c>
      <c r="AH498" s="406"/>
      <c r="AI498" s="406"/>
      <c r="AJ498" s="406"/>
      <c r="AK498" s="406"/>
      <c r="AL498" s="411"/>
      <c r="AM498" s="411"/>
      <c r="AN498" s="411"/>
      <c r="AO498" s="411"/>
      <c r="AP498" s="411"/>
      <c r="AQ498" s="411"/>
      <c r="AR498" s="411"/>
      <c r="AS498" s="293">
        <f>SUM(AE498:AR498)</f>
        <v>1</v>
      </c>
    </row>
    <row r="499" spans="1:45"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398">AF498</f>
        <v>0</v>
      </c>
      <c r="AG499" s="407">
        <f t="shared" ref="AG499" si="1399">AG498</f>
        <v>1</v>
      </c>
      <c r="AH499" s="407">
        <f t="shared" ref="AH499" si="1400">AH498</f>
        <v>0</v>
      </c>
      <c r="AI499" s="407">
        <f t="shared" ref="AI499" si="1401">AI498</f>
        <v>0</v>
      </c>
      <c r="AJ499" s="407">
        <f t="shared" ref="AJ499" si="1402">AJ498</f>
        <v>0</v>
      </c>
      <c r="AK499" s="407">
        <f t="shared" ref="AK499" si="1403">AK498</f>
        <v>0</v>
      </c>
      <c r="AL499" s="407">
        <f t="shared" ref="AL499" si="1404">AL498</f>
        <v>0</v>
      </c>
      <c r="AM499" s="407">
        <f t="shared" ref="AM499" si="1405">AM498</f>
        <v>0</v>
      </c>
      <c r="AN499" s="407">
        <f t="shared" ref="AN499" si="1406">AN498</f>
        <v>0</v>
      </c>
      <c r="AO499" s="407">
        <f t="shared" ref="AO499" si="1407">AO498</f>
        <v>0</v>
      </c>
      <c r="AP499" s="407">
        <f t="shared" ref="AP499" si="1408">AP498</f>
        <v>0</v>
      </c>
      <c r="AQ499" s="407">
        <f t="shared" ref="AQ499" si="1409">AQ498</f>
        <v>0</v>
      </c>
      <c r="AR499" s="407">
        <f t="shared" ref="AR499" si="1410">AR498</f>
        <v>0</v>
      </c>
      <c r="AS499" s="303"/>
    </row>
    <row r="500" spans="1:45" outlineLevel="1">
      <c r="A500" s="521"/>
      <c r="B500" s="427"/>
      <c r="C500" s="288"/>
      <c r="D500" s="288"/>
      <c r="E500" s="288"/>
      <c r="F500" s="288"/>
      <c r="G500" s="288"/>
      <c r="H500" s="288"/>
      <c r="I500" s="288"/>
      <c r="J500" s="288"/>
      <c r="K500" s="288"/>
      <c r="L500" s="288"/>
      <c r="M500" s="288"/>
      <c r="N500" s="288"/>
      <c r="O500" s="288"/>
      <c r="P500" s="288"/>
      <c r="Q500" s="288"/>
      <c r="R500" s="288"/>
      <c r="S500" s="863"/>
      <c r="T500" s="863"/>
      <c r="U500" s="863"/>
      <c r="V500" s="863"/>
      <c r="W500" s="863"/>
      <c r="X500" s="863"/>
      <c r="Y500" s="863"/>
      <c r="Z500" s="863"/>
      <c r="AA500" s="863"/>
      <c r="AB500" s="863"/>
      <c r="AC500" s="863"/>
      <c r="AD500" s="863"/>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1021</v>
      </c>
      <c r="C501" s="288" t="s">
        <v>25</v>
      </c>
      <c r="D501" s="292">
        <v>20379095.390759014</v>
      </c>
      <c r="E501" s="292">
        <v>20543686.968026794</v>
      </c>
      <c r="F501" s="292">
        <v>20543686.968026794</v>
      </c>
      <c r="G501" s="292">
        <v>20543686.968026794</v>
      </c>
      <c r="H501" s="292">
        <v>20543686.968026794</v>
      </c>
      <c r="I501" s="292">
        <v>19638204.615163416</v>
      </c>
      <c r="J501" s="292">
        <v>19638204.615163416</v>
      </c>
      <c r="K501" s="292">
        <v>19638204.615163416</v>
      </c>
      <c r="L501" s="292">
        <v>19490700.420073051</v>
      </c>
      <c r="M501" s="292">
        <v>19490700.420073051</v>
      </c>
      <c r="N501" s="292">
        <v>19172611.277569816</v>
      </c>
      <c r="O501" s="292">
        <v>17965801.536682107</v>
      </c>
      <c r="P501" s="292">
        <v>7398573.5418868437</v>
      </c>
      <c r="Q501" s="292">
        <v>12</v>
      </c>
      <c r="R501" s="292">
        <v>2342.3494812878821</v>
      </c>
      <c r="S501" s="292">
        <v>2386.0304726590571</v>
      </c>
      <c r="T501" s="292">
        <v>2386.0304726590571</v>
      </c>
      <c r="U501" s="292">
        <v>2386.0304726590571</v>
      </c>
      <c r="V501" s="292">
        <v>2386.0304726590571</v>
      </c>
      <c r="W501" s="292">
        <v>2282.8268503794279</v>
      </c>
      <c r="X501" s="292">
        <v>2282.8268503794279</v>
      </c>
      <c r="Y501" s="292">
        <v>2282.8268503794279</v>
      </c>
      <c r="Z501" s="292">
        <v>2279.2158884260771</v>
      </c>
      <c r="AA501" s="292">
        <v>2279.2158884260771</v>
      </c>
      <c r="AB501" s="292">
        <v>2237.6315846407188</v>
      </c>
      <c r="AC501" s="292">
        <v>1984.6312826188739</v>
      </c>
      <c r="AD501" s="292">
        <v>751.19656894055163</v>
      </c>
      <c r="AE501" s="422"/>
      <c r="AF501" s="862">
        <v>0.12463569026102653</v>
      </c>
      <c r="AG501" s="862">
        <v>0.40744000683746334</v>
      </c>
      <c r="AH501" s="862">
        <v>5.7758738770993592E-2</v>
      </c>
      <c r="AI501" s="862">
        <v>0.31070547759718437</v>
      </c>
      <c r="AJ501" s="406"/>
      <c r="AK501" s="862">
        <v>9.9500000000000005E-2</v>
      </c>
      <c r="AL501" s="411"/>
      <c r="AM501" s="411"/>
      <c r="AN501" s="411"/>
      <c r="AO501" s="411"/>
      <c r="AP501" s="411"/>
      <c r="AQ501" s="411"/>
      <c r="AR501" s="411"/>
      <c r="AS501" s="293">
        <f>SUM(AE501:AR501)</f>
        <v>1.0000399134666678</v>
      </c>
    </row>
    <row r="502" spans="1:45" outlineLevel="1">
      <c r="A502" s="521"/>
      <c r="B502" s="427" t="s">
        <v>307</v>
      </c>
      <c r="C502" s="288" t="s">
        <v>163</v>
      </c>
      <c r="D502" s="292">
        <v>8389307.4008686654</v>
      </c>
      <c r="E502" s="292">
        <v>8457063.5652526524</v>
      </c>
      <c r="F502" s="292">
        <v>8457063.5652526524</v>
      </c>
      <c r="G502" s="292">
        <v>8457063.5652526524</v>
      </c>
      <c r="H502" s="292">
        <v>8457063.5652526524</v>
      </c>
      <c r="I502" s="292">
        <v>8084310.523050529</v>
      </c>
      <c r="J502" s="292">
        <v>8084310.523050529</v>
      </c>
      <c r="K502" s="292">
        <v>8084310.523050529</v>
      </c>
      <c r="L502" s="292">
        <v>8023588.59149257</v>
      </c>
      <c r="M502" s="292">
        <v>8023588.59149257</v>
      </c>
      <c r="N502" s="292">
        <v>7892643.2503883522</v>
      </c>
      <c r="O502" s="292">
        <v>7395845.0512268441</v>
      </c>
      <c r="P502" s="292">
        <v>3045714.5707737254</v>
      </c>
      <c r="Q502" s="292">
        <f>Q501</f>
        <v>12</v>
      </c>
      <c r="R502" s="292">
        <v>1214.55</v>
      </c>
      <c r="S502" s="292">
        <v>1237.1993734148889</v>
      </c>
      <c r="T502" s="292">
        <v>1237.1993734148889</v>
      </c>
      <c r="U502" s="292">
        <v>1237.1993734148889</v>
      </c>
      <c r="V502" s="292">
        <v>1237.1993734148889</v>
      </c>
      <c r="W502" s="292">
        <v>1183.6864538266448</v>
      </c>
      <c r="X502" s="292">
        <v>1183.6864538266448</v>
      </c>
      <c r="Y502" s="292">
        <v>1183.6864538266448</v>
      </c>
      <c r="Z502" s="292">
        <v>1181.8141056243471</v>
      </c>
      <c r="AA502" s="292">
        <v>1181.8141056243471</v>
      </c>
      <c r="AB502" s="292">
        <v>1160.2519021333731</v>
      </c>
      <c r="AC502" s="292">
        <v>1029.0667313143369</v>
      </c>
      <c r="AD502" s="292">
        <v>389.50882440698194</v>
      </c>
      <c r="AE502" s="407">
        <v>2.0000000000000001E-4</v>
      </c>
      <c r="AF502" s="407">
        <v>0.1216</v>
      </c>
      <c r="AG502" s="407">
        <v>0.76300000000000001</v>
      </c>
      <c r="AH502" s="407">
        <v>3.95E-2</v>
      </c>
      <c r="AI502" s="407">
        <v>6.3399999999999998E-2</v>
      </c>
      <c r="AJ502" s="407">
        <v>0</v>
      </c>
      <c r="AK502" s="407">
        <v>1.23E-2</v>
      </c>
      <c r="AL502" s="407">
        <f t="shared" ref="AL502" si="1411">AL501</f>
        <v>0</v>
      </c>
      <c r="AM502" s="407">
        <f t="shared" ref="AM502" si="1412">AM501</f>
        <v>0</v>
      </c>
      <c r="AN502" s="407">
        <f t="shared" ref="AN502" si="1413">AN501</f>
        <v>0</v>
      </c>
      <c r="AO502" s="407">
        <f t="shared" ref="AO502" si="1414">AO501</f>
        <v>0</v>
      </c>
      <c r="AP502" s="407">
        <f t="shared" ref="AP502" si="1415">AP501</f>
        <v>0</v>
      </c>
      <c r="AQ502" s="407">
        <f t="shared" ref="AQ502" si="1416">AQ501</f>
        <v>0</v>
      </c>
      <c r="AR502" s="407">
        <f t="shared" ref="AR502" si="1417">AR501</f>
        <v>0</v>
      </c>
      <c r="AS502" s="303"/>
    </row>
    <row r="503" spans="1:4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292">
        <v>1825277.9187023353</v>
      </c>
      <c r="E504" s="292">
        <v>1825277.9187023353</v>
      </c>
      <c r="F504" s="292">
        <v>1755605.7462316721</v>
      </c>
      <c r="G504" s="292">
        <v>1711063.2499468832</v>
      </c>
      <c r="H504" s="292">
        <v>1589875.6882038778</v>
      </c>
      <c r="I504" s="292">
        <v>1302411.4990933072</v>
      </c>
      <c r="J504" s="292">
        <v>1100730.5410787023</v>
      </c>
      <c r="K504" s="292">
        <v>884806.82625802036</v>
      </c>
      <c r="L504" s="292">
        <v>708692.39768327645</v>
      </c>
      <c r="M504" s="292">
        <v>557572.45541273791</v>
      </c>
      <c r="N504" s="292">
        <v>434601.72795780614</v>
      </c>
      <c r="O504" s="292">
        <v>293826.15790559119</v>
      </c>
      <c r="P504" s="292">
        <v>198161.99891292304</v>
      </c>
      <c r="Q504" s="292">
        <v>12</v>
      </c>
      <c r="R504" s="292">
        <v>338.32253995968938</v>
      </c>
      <c r="S504" s="292">
        <v>338.32253995968938</v>
      </c>
      <c r="T504" s="292">
        <v>332.91098274469437</v>
      </c>
      <c r="U504" s="292">
        <v>328.30113770969859</v>
      </c>
      <c r="V504" s="292">
        <v>313.26903433471239</v>
      </c>
      <c r="W504" s="292">
        <v>276.99155818974566</v>
      </c>
      <c r="X504" s="292">
        <v>241.51579422477826</v>
      </c>
      <c r="Y504" s="292">
        <v>199.22547672981707</v>
      </c>
      <c r="Z504" s="292">
        <v>161.14414817985204</v>
      </c>
      <c r="AA504" s="292">
        <v>125.06710007988517</v>
      </c>
      <c r="AB504" s="292">
        <v>92.597756789914996</v>
      </c>
      <c r="AC504" s="292">
        <v>61.932265904943137</v>
      </c>
      <c r="AD504" s="292">
        <v>41.689033359961726</v>
      </c>
      <c r="AE504" s="422"/>
      <c r="AF504" s="862">
        <v>0.95</v>
      </c>
      <c r="AG504" s="862">
        <v>0.05</v>
      </c>
      <c r="AH504" s="406"/>
      <c r="AI504" s="406"/>
      <c r="AJ504" s="406"/>
      <c r="AK504" s="406"/>
      <c r="AL504" s="411"/>
      <c r="AM504" s="411"/>
      <c r="AN504" s="411"/>
      <c r="AO504" s="411"/>
      <c r="AP504" s="411"/>
      <c r="AQ504" s="411"/>
      <c r="AR504" s="411"/>
      <c r="AS504" s="293">
        <f>SUM(AE504:AR504)</f>
        <v>1</v>
      </c>
    </row>
    <row r="505" spans="1:45"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18">AF504</f>
        <v>0.95</v>
      </c>
      <c r="AG505" s="407">
        <f t="shared" ref="AG505" si="1419">AG504</f>
        <v>0.05</v>
      </c>
      <c r="AH505" s="407">
        <f t="shared" ref="AH505" si="1420">AH504</f>
        <v>0</v>
      </c>
      <c r="AI505" s="407">
        <f t="shared" ref="AI505" si="1421">AI504</f>
        <v>0</v>
      </c>
      <c r="AJ505" s="407">
        <f t="shared" ref="AJ505" si="1422">AJ504</f>
        <v>0</v>
      </c>
      <c r="AK505" s="407">
        <f t="shared" ref="AK505" si="1423">AK504</f>
        <v>0</v>
      </c>
      <c r="AL505" s="407">
        <f t="shared" ref="AL505" si="1424">AL504</f>
        <v>0</v>
      </c>
      <c r="AM505" s="407">
        <f t="shared" ref="AM505" si="1425">AM504</f>
        <v>0</v>
      </c>
      <c r="AN505" s="407">
        <f t="shared" ref="AN505" si="1426">AN504</f>
        <v>0</v>
      </c>
      <c r="AO505" s="407">
        <f t="shared" ref="AO505" si="1427">AO504</f>
        <v>0</v>
      </c>
      <c r="AP505" s="407">
        <f t="shared" ref="AP505" si="1428">AP504</f>
        <v>0</v>
      </c>
      <c r="AQ505" s="407">
        <f t="shared" ref="AQ505" si="1429">AQ504</f>
        <v>0</v>
      </c>
      <c r="AR505" s="407">
        <f t="shared" ref="AR505" si="1430">AR504</f>
        <v>0</v>
      </c>
      <c r="AS505" s="303"/>
    </row>
    <row r="506" spans="1:4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292">
        <v>62712.554564459628</v>
      </c>
      <c r="E507" s="292">
        <v>62712.554564459628</v>
      </c>
      <c r="F507" s="292">
        <v>62712.554564459628</v>
      </c>
      <c r="G507" s="292">
        <v>62712.554564459628</v>
      </c>
      <c r="H507" s="292">
        <v>62712.554564459628</v>
      </c>
      <c r="I507" s="292">
        <v>62712.554564459628</v>
      </c>
      <c r="J507" s="292">
        <v>62712.554564459628</v>
      </c>
      <c r="K507" s="292">
        <v>62712.554564459628</v>
      </c>
      <c r="L507" s="292">
        <v>62712.554564459628</v>
      </c>
      <c r="M507" s="292">
        <v>62712.554564459628</v>
      </c>
      <c r="N507" s="292">
        <v>62712.554564459628</v>
      </c>
      <c r="O507" s="292">
        <v>62712.554564459628</v>
      </c>
      <c r="P507" s="292">
        <v>62712.554564459628</v>
      </c>
      <c r="Q507" s="292">
        <v>12</v>
      </c>
      <c r="R507" s="292">
        <v>20.116284947862102</v>
      </c>
      <c r="S507" s="292">
        <v>20.116284947862102</v>
      </c>
      <c r="T507" s="292">
        <v>20.116284947862102</v>
      </c>
      <c r="U507" s="292">
        <v>20.116284947862102</v>
      </c>
      <c r="V507" s="292">
        <v>20.116284947862102</v>
      </c>
      <c r="W507" s="292">
        <v>20.116284947862102</v>
      </c>
      <c r="X507" s="292">
        <v>20.116284947862102</v>
      </c>
      <c r="Y507" s="292">
        <v>20.116284947862102</v>
      </c>
      <c r="Z507" s="292">
        <v>20.116284947862102</v>
      </c>
      <c r="AA507" s="292">
        <v>20.116284947862102</v>
      </c>
      <c r="AB507" s="292">
        <v>20.116284947862102</v>
      </c>
      <c r="AC507" s="292">
        <v>20.116284947862102</v>
      </c>
      <c r="AD507" s="292">
        <v>20.116284947862102</v>
      </c>
      <c r="AE507" s="422"/>
      <c r="AF507" s="862"/>
      <c r="AG507" s="864">
        <v>1</v>
      </c>
      <c r="AH507" s="406"/>
      <c r="AI507" s="406"/>
      <c r="AJ507" s="406"/>
      <c r="AK507" s="406"/>
      <c r="AL507" s="411"/>
      <c r="AM507" s="411"/>
      <c r="AN507" s="411"/>
      <c r="AO507" s="411"/>
      <c r="AP507" s="411"/>
      <c r="AQ507" s="411"/>
      <c r="AR507" s="411"/>
      <c r="AS507" s="293">
        <f>SUM(AE507:AR507)</f>
        <v>1</v>
      </c>
    </row>
    <row r="508" spans="1:45" outlineLevel="1">
      <c r="A508" s="521"/>
      <c r="B508" s="427" t="s">
        <v>307</v>
      </c>
      <c r="C508" s="288" t="s">
        <v>163</v>
      </c>
      <c r="D508" s="292">
        <v>181855.31314922549</v>
      </c>
      <c r="E508" s="292">
        <v>181855.31314922549</v>
      </c>
      <c r="F508" s="292">
        <v>181855.31314922549</v>
      </c>
      <c r="G508" s="292">
        <v>181855.31314922549</v>
      </c>
      <c r="H508" s="292">
        <v>181855.31314922549</v>
      </c>
      <c r="I508" s="292">
        <v>181855.31314922549</v>
      </c>
      <c r="J508" s="292">
        <v>181855.31314922549</v>
      </c>
      <c r="K508" s="292">
        <v>181855.31314922549</v>
      </c>
      <c r="L508" s="292">
        <v>181855.31314922549</v>
      </c>
      <c r="M508" s="292">
        <v>181855.31314922549</v>
      </c>
      <c r="N508" s="292">
        <v>181855.31314922549</v>
      </c>
      <c r="O508" s="292">
        <v>181855.31314922549</v>
      </c>
      <c r="P508" s="292">
        <v>181855.31314922549</v>
      </c>
      <c r="Q508" s="292">
        <f>Q507</f>
        <v>12</v>
      </c>
      <c r="R508" s="292">
        <v>16.64</v>
      </c>
      <c r="S508" s="292">
        <v>16.64</v>
      </c>
      <c r="T508" s="292">
        <v>16.64</v>
      </c>
      <c r="U508" s="292">
        <v>16.64</v>
      </c>
      <c r="V508" s="292">
        <v>16.64</v>
      </c>
      <c r="W508" s="292">
        <v>16.64</v>
      </c>
      <c r="X508" s="292">
        <v>16.64</v>
      </c>
      <c r="Y508" s="292">
        <v>16.64</v>
      </c>
      <c r="Z508" s="292">
        <v>16.64</v>
      </c>
      <c r="AA508" s="292">
        <v>16.64</v>
      </c>
      <c r="AB508" s="292">
        <v>16.64</v>
      </c>
      <c r="AC508" s="292">
        <v>16.64</v>
      </c>
      <c r="AD508" s="292">
        <v>16.64</v>
      </c>
      <c r="AE508" s="407">
        <f>AE507</f>
        <v>0</v>
      </c>
      <c r="AF508" s="407">
        <f t="shared" ref="AF508" si="1431">AF507</f>
        <v>0</v>
      </c>
      <c r="AG508" s="407">
        <f t="shared" ref="AG508" si="1432">AG507</f>
        <v>1</v>
      </c>
      <c r="AH508" s="407">
        <f t="shared" ref="AH508" si="1433">AH507</f>
        <v>0</v>
      </c>
      <c r="AI508" s="407">
        <f t="shared" ref="AI508" si="1434">AI507</f>
        <v>0</v>
      </c>
      <c r="AJ508" s="407">
        <f t="shared" ref="AJ508" si="1435">AJ507</f>
        <v>0</v>
      </c>
      <c r="AK508" s="407">
        <f t="shared" ref="AK508" si="1436">AK507</f>
        <v>0</v>
      </c>
      <c r="AL508" s="407">
        <f t="shared" ref="AL508" si="1437">AL507</f>
        <v>0</v>
      </c>
      <c r="AM508" s="407">
        <f t="shared" ref="AM508" si="1438">AM507</f>
        <v>0</v>
      </c>
      <c r="AN508" s="407">
        <f t="shared" ref="AN508" si="1439">AN507</f>
        <v>0</v>
      </c>
      <c r="AO508" s="407">
        <f t="shared" ref="AO508" si="1440">AO507</f>
        <v>0</v>
      </c>
      <c r="AP508" s="407">
        <f t="shared" ref="AP508" si="1441">AP507</f>
        <v>0</v>
      </c>
      <c r="AQ508" s="407">
        <f t="shared" ref="AQ508" si="1442">AQ507</f>
        <v>0</v>
      </c>
      <c r="AR508" s="407">
        <f t="shared" ref="AR508" si="1443">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outlineLevel="1">
      <c r="A510" s="521">
        <v>29</v>
      </c>
      <c r="B510" s="424" t="s">
        <v>1022</v>
      </c>
      <c r="C510" s="288" t="s">
        <v>25</v>
      </c>
      <c r="D510" s="292">
        <v>16472454.797245434</v>
      </c>
      <c r="E510" s="292">
        <v>11929161.74835673</v>
      </c>
      <c r="F510" s="292">
        <v>11929161.74835673</v>
      </c>
      <c r="G510" s="292">
        <v>11929161.74835673</v>
      </c>
      <c r="H510" s="292">
        <v>11929161.74835673</v>
      </c>
      <c r="I510" s="292">
        <v>11929161.74835673</v>
      </c>
      <c r="J510" s="292">
        <v>11929161.74835673</v>
      </c>
      <c r="K510" s="292">
        <v>11928931.093220426</v>
      </c>
      <c r="L510" s="292">
        <v>11928931.093220426</v>
      </c>
      <c r="M510" s="292">
        <v>11928931.093220426</v>
      </c>
      <c r="N510" s="292">
        <v>11711751.785712419</v>
      </c>
      <c r="O510" s="292">
        <v>11691337.489195282</v>
      </c>
      <c r="P510" s="292">
        <v>11691337.489195282</v>
      </c>
      <c r="Q510" s="292">
        <v>3</v>
      </c>
      <c r="R510" s="292">
        <v>1129.7</v>
      </c>
      <c r="S510" s="292">
        <v>825.12309741881768</v>
      </c>
      <c r="T510" s="292">
        <v>825.12309741881768</v>
      </c>
      <c r="U510" s="292">
        <v>825.12309741881768</v>
      </c>
      <c r="V510" s="292">
        <v>825.12309741881768</v>
      </c>
      <c r="W510" s="292">
        <v>825.12309741881768</v>
      </c>
      <c r="X510" s="292">
        <v>825.12309741881768</v>
      </c>
      <c r="Y510" s="292">
        <v>825.12309741881768</v>
      </c>
      <c r="Z510" s="292">
        <v>825.12309741881768</v>
      </c>
      <c r="AA510" s="292">
        <v>825.12309741881768</v>
      </c>
      <c r="AB510" s="292">
        <v>780.53710241465444</v>
      </c>
      <c r="AC510" s="292">
        <v>780.53710241465444</v>
      </c>
      <c r="AD510" s="292">
        <v>780.53710241465444</v>
      </c>
      <c r="AE510" s="864">
        <v>1</v>
      </c>
      <c r="AF510" s="406"/>
      <c r="AG510" s="406"/>
      <c r="AH510" s="862"/>
      <c r="AI510" s="406"/>
      <c r="AJ510" s="406"/>
      <c r="AK510" s="406"/>
      <c r="AL510" s="411"/>
      <c r="AM510" s="411"/>
      <c r="AN510" s="411"/>
      <c r="AO510" s="411"/>
      <c r="AP510" s="411"/>
      <c r="AQ510" s="411"/>
      <c r="AR510" s="411"/>
      <c r="AS510" s="293">
        <f>SUM(AE510:AR510)</f>
        <v>1</v>
      </c>
    </row>
    <row r="511" spans="1:45"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1</v>
      </c>
      <c r="AF511" s="407">
        <f t="shared" ref="AF511" si="1444">AF510</f>
        <v>0</v>
      </c>
      <c r="AG511" s="407">
        <f t="shared" ref="AG511" si="1445">AG510</f>
        <v>0</v>
      </c>
      <c r="AH511" s="407">
        <f t="shared" ref="AH511" si="1446">AH510</f>
        <v>0</v>
      </c>
      <c r="AI511" s="407">
        <f t="shared" ref="AI511" si="1447">AI510</f>
        <v>0</v>
      </c>
      <c r="AJ511" s="407">
        <f t="shared" ref="AJ511" si="1448">AJ510</f>
        <v>0</v>
      </c>
      <c r="AK511" s="407">
        <f t="shared" ref="AK511" si="1449">AK510</f>
        <v>0</v>
      </c>
      <c r="AL511" s="407">
        <f t="shared" ref="AL511" si="1450">AL510</f>
        <v>0</v>
      </c>
      <c r="AM511" s="407">
        <f t="shared" ref="AM511" si="1451">AM510</f>
        <v>0</v>
      </c>
      <c r="AN511" s="407">
        <f t="shared" ref="AN511" si="1452">AN510</f>
        <v>0</v>
      </c>
      <c r="AO511" s="407">
        <f t="shared" ref="AO511" si="1453">AO510</f>
        <v>0</v>
      </c>
      <c r="AP511" s="407">
        <f t="shared" ref="AP511" si="1454">AP510</f>
        <v>0</v>
      </c>
      <c r="AQ511" s="407">
        <f t="shared" ref="AQ511" si="1455">AQ510</f>
        <v>0</v>
      </c>
      <c r="AR511" s="407">
        <f t="shared" ref="AR511" si="1456">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v>952273.77081996249</v>
      </c>
      <c r="E513" s="292">
        <v>952273.77081996249</v>
      </c>
      <c r="F513" s="292">
        <v>952273.77081996249</v>
      </c>
      <c r="G513" s="292">
        <v>952273.77081996249</v>
      </c>
      <c r="H513" s="292">
        <v>952273.77081996249</v>
      </c>
      <c r="I513" s="292">
        <v>952273.77081996249</v>
      </c>
      <c r="J513" s="292">
        <v>952273.77081996249</v>
      </c>
      <c r="K513" s="292">
        <v>952273.77081996249</v>
      </c>
      <c r="L513" s="292">
        <v>952273.77081996249</v>
      </c>
      <c r="M513" s="292">
        <v>952273.77081996249</v>
      </c>
      <c r="N513" s="292">
        <v>952273.77081996249</v>
      </c>
      <c r="O513" s="292">
        <v>952273.77081996249</v>
      </c>
      <c r="P513" s="292">
        <v>952273.77081996249</v>
      </c>
      <c r="Q513" s="292">
        <v>12</v>
      </c>
      <c r="R513" s="292">
        <v>119.08982995384596</v>
      </c>
      <c r="S513" s="292">
        <v>119.08982995384596</v>
      </c>
      <c r="T513" s="292">
        <v>119.08982995384596</v>
      </c>
      <c r="U513" s="292">
        <v>119.08982995384596</v>
      </c>
      <c r="V513" s="292">
        <v>119.08982995384596</v>
      </c>
      <c r="W513" s="292">
        <v>119.08982995384596</v>
      </c>
      <c r="X513" s="292">
        <v>119.08982995384596</v>
      </c>
      <c r="Y513" s="292">
        <v>119.08982995384596</v>
      </c>
      <c r="Z513" s="292">
        <v>119.08982995384596</v>
      </c>
      <c r="AA513" s="292">
        <v>119.08982995384596</v>
      </c>
      <c r="AB513" s="292">
        <v>119.08982995384596</v>
      </c>
      <c r="AC513" s="292">
        <v>119.08982995384596</v>
      </c>
      <c r="AD513" s="292">
        <v>119.08982995384596</v>
      </c>
      <c r="AE513" s="862"/>
      <c r="AF513" s="406"/>
      <c r="AG513" s="862">
        <v>1</v>
      </c>
      <c r="AH513" s="406"/>
      <c r="AI513" s="406"/>
      <c r="AJ513" s="406"/>
      <c r="AK513" s="406"/>
      <c r="AL513" s="411"/>
      <c r="AM513" s="411"/>
      <c r="AN513" s="411"/>
      <c r="AO513" s="411"/>
      <c r="AP513" s="411"/>
      <c r="AQ513" s="411"/>
      <c r="AR513" s="411"/>
      <c r="AS513" s="293">
        <f>SUM(AE513:AR513)</f>
        <v>1</v>
      </c>
    </row>
    <row r="514" spans="1:45" outlineLevel="1">
      <c r="A514" s="521"/>
      <c r="B514" s="427" t="s">
        <v>307</v>
      </c>
      <c r="C514" s="288" t="s">
        <v>163</v>
      </c>
      <c r="D514" s="292">
        <v>355631.747106264</v>
      </c>
      <c r="E514" s="292">
        <v>355631.747106264</v>
      </c>
      <c r="F514" s="292">
        <v>355631.747106264</v>
      </c>
      <c r="G514" s="292">
        <v>355631.747106264</v>
      </c>
      <c r="H514" s="292">
        <v>355631.747106264</v>
      </c>
      <c r="I514" s="292">
        <v>355631.747106264</v>
      </c>
      <c r="J514" s="292">
        <v>355631.747106264</v>
      </c>
      <c r="K514" s="292">
        <v>355631.747106264</v>
      </c>
      <c r="L514" s="292">
        <v>355631.747106264</v>
      </c>
      <c r="M514" s="292">
        <v>355631.747106264</v>
      </c>
      <c r="N514" s="292">
        <v>355631.747106264</v>
      </c>
      <c r="O514" s="292">
        <v>355631.747106264</v>
      </c>
      <c r="P514" s="292">
        <v>355631.747106264</v>
      </c>
      <c r="Q514" s="292">
        <f>Q513</f>
        <v>12</v>
      </c>
      <c r="R514" s="292">
        <v>59.76</v>
      </c>
      <c r="S514" s="292">
        <v>59.76</v>
      </c>
      <c r="T514" s="292">
        <v>59.76</v>
      </c>
      <c r="U514" s="292">
        <v>59.76</v>
      </c>
      <c r="V514" s="292">
        <v>59.76</v>
      </c>
      <c r="W514" s="292">
        <v>59.76</v>
      </c>
      <c r="X514" s="292">
        <v>59.76</v>
      </c>
      <c r="Y514" s="292">
        <v>59.76</v>
      </c>
      <c r="Z514" s="292">
        <v>59.76</v>
      </c>
      <c r="AA514" s="292">
        <v>59.76</v>
      </c>
      <c r="AB514" s="292">
        <v>59.76</v>
      </c>
      <c r="AC514" s="292">
        <v>59.76</v>
      </c>
      <c r="AD514" s="292">
        <v>59.76</v>
      </c>
      <c r="AE514" s="407">
        <f>AE513</f>
        <v>0</v>
      </c>
      <c r="AF514" s="407">
        <f t="shared" ref="AF514" si="1457">AF513</f>
        <v>0</v>
      </c>
      <c r="AG514" s="407">
        <f t="shared" ref="AG514" si="1458">AG513</f>
        <v>1</v>
      </c>
      <c r="AH514" s="407">
        <f t="shared" ref="AH514" si="1459">AH513</f>
        <v>0</v>
      </c>
      <c r="AI514" s="407">
        <f t="shared" ref="AI514" si="1460">AI513</f>
        <v>0</v>
      </c>
      <c r="AJ514" s="407">
        <f t="shared" ref="AJ514" si="1461">AJ513</f>
        <v>0</v>
      </c>
      <c r="AK514" s="407">
        <f t="shared" ref="AK514" si="1462">AK513</f>
        <v>0</v>
      </c>
      <c r="AL514" s="407">
        <f t="shared" ref="AL514" si="1463">AL513</f>
        <v>0</v>
      </c>
      <c r="AM514" s="407">
        <f t="shared" ref="AM514" si="1464">AM513</f>
        <v>0</v>
      </c>
      <c r="AN514" s="407">
        <f t="shared" ref="AN514" si="1465">AN513</f>
        <v>0</v>
      </c>
      <c r="AO514" s="407">
        <f t="shared" ref="AO514" si="1466">AO513</f>
        <v>0</v>
      </c>
      <c r="AP514" s="407">
        <f t="shared" ref="AP514" si="1467">AP513</f>
        <v>0</v>
      </c>
      <c r="AQ514" s="407">
        <f t="shared" ref="AQ514" si="1468">AQ513</f>
        <v>0</v>
      </c>
      <c r="AR514" s="407">
        <f t="shared" ref="AR514" si="1469">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1023</v>
      </c>
      <c r="C516" s="288" t="s">
        <v>25</v>
      </c>
      <c r="D516" s="292">
        <v>467509.71998708759</v>
      </c>
      <c r="E516" s="292">
        <v>467509.71998708759</v>
      </c>
      <c r="F516" s="292">
        <v>467509.71998708759</v>
      </c>
      <c r="G516" s="292">
        <v>467509.71998708759</v>
      </c>
      <c r="H516" s="292">
        <v>465876.07379624376</v>
      </c>
      <c r="I516" s="292">
        <v>463222.74875992211</v>
      </c>
      <c r="J516" s="292">
        <v>463222.74875992211</v>
      </c>
      <c r="K516" s="292">
        <v>463222.74875992211</v>
      </c>
      <c r="L516" s="292">
        <v>463222.74875992211</v>
      </c>
      <c r="M516" s="292">
        <v>463222.74875992211</v>
      </c>
      <c r="N516" s="292">
        <v>463222.74875992211</v>
      </c>
      <c r="O516" s="292">
        <v>463025.05831831665</v>
      </c>
      <c r="P516" s="292">
        <v>463025.05831831665</v>
      </c>
      <c r="Q516" s="292">
        <v>12</v>
      </c>
      <c r="R516" s="292">
        <v>47.906988039313887</v>
      </c>
      <c r="S516" s="292">
        <v>47.906988039313887</v>
      </c>
      <c r="T516" s="292">
        <v>47.906988039313887</v>
      </c>
      <c r="U516" s="292">
        <v>47.906988039313887</v>
      </c>
      <c r="V516" s="292">
        <v>47.719117497983248</v>
      </c>
      <c r="W516" s="292">
        <v>47.343376415321963</v>
      </c>
      <c r="X516" s="292">
        <v>47.343376415321963</v>
      </c>
      <c r="Y516" s="292">
        <v>47.343376415321963</v>
      </c>
      <c r="Z516" s="292">
        <v>47.343376415321963</v>
      </c>
      <c r="AA516" s="292">
        <v>47.343376415321963</v>
      </c>
      <c r="AB516" s="292">
        <v>47.343376415321963</v>
      </c>
      <c r="AC516" s="292">
        <v>47.343376415321963</v>
      </c>
      <c r="AD516" s="292">
        <v>47.343376415321963</v>
      </c>
      <c r="AE516" s="862">
        <v>1</v>
      </c>
      <c r="AF516" s="406"/>
      <c r="AG516" s="862"/>
      <c r="AH516" s="406"/>
      <c r="AI516" s="406"/>
      <c r="AJ516" s="406"/>
      <c r="AK516" s="406"/>
      <c r="AL516" s="411"/>
      <c r="AM516" s="411"/>
      <c r="AN516" s="411"/>
      <c r="AO516" s="411"/>
      <c r="AP516" s="411"/>
      <c r="AQ516" s="411"/>
      <c r="AR516" s="411"/>
      <c r="AS516" s="293">
        <f>SUM(AE516:AR516)</f>
        <v>1</v>
      </c>
    </row>
    <row r="517" spans="1:4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1</v>
      </c>
      <c r="AF517" s="407">
        <f t="shared" ref="AF517" si="1470">AF516</f>
        <v>0</v>
      </c>
      <c r="AG517" s="407">
        <f t="shared" ref="AG517" si="1471">AG516</f>
        <v>0</v>
      </c>
      <c r="AH517" s="407">
        <f t="shared" ref="AH517" si="1472">AH516</f>
        <v>0</v>
      </c>
      <c r="AI517" s="407">
        <f t="shared" ref="AI517" si="1473">AI516</f>
        <v>0</v>
      </c>
      <c r="AJ517" s="407">
        <f t="shared" ref="AJ517" si="1474">AJ516</f>
        <v>0</v>
      </c>
      <c r="AK517" s="407">
        <f t="shared" ref="AK517" si="1475">AK516</f>
        <v>0</v>
      </c>
      <c r="AL517" s="407">
        <f t="shared" ref="AL517" si="1476">AL516</f>
        <v>0</v>
      </c>
      <c r="AM517" s="407">
        <f t="shared" ref="AM517" si="1477">AM516</f>
        <v>0</v>
      </c>
      <c r="AN517" s="407">
        <f t="shared" ref="AN517" si="1478">AN516</f>
        <v>0</v>
      </c>
      <c r="AO517" s="407">
        <f t="shared" ref="AO517" si="1479">AO516</f>
        <v>0</v>
      </c>
      <c r="AP517" s="407">
        <f t="shared" ref="AP517" si="1480">AP516</f>
        <v>0</v>
      </c>
      <c r="AQ517" s="407">
        <f t="shared" ref="AQ517" si="1481">AQ516</f>
        <v>0</v>
      </c>
      <c r="AR517" s="407">
        <f t="shared" ref="AR517" si="1482">AR516</f>
        <v>0</v>
      </c>
      <c r="AS517" s="303"/>
    </row>
    <row r="518" spans="1:45" outlineLevel="1">
      <c r="A518" s="521"/>
      <c r="B518" s="427"/>
      <c r="C518" s="288"/>
      <c r="D518" s="758"/>
      <c r="E518" s="758"/>
      <c r="F518" s="758"/>
      <c r="G518" s="758"/>
      <c r="H518" s="758"/>
      <c r="I518" s="758"/>
      <c r="J518" s="758"/>
      <c r="K518" s="758"/>
      <c r="L518" s="758"/>
      <c r="M518" s="758"/>
      <c r="N518" s="758"/>
      <c r="O518" s="758"/>
      <c r="P518" s="758"/>
      <c r="Q518" s="758"/>
      <c r="R518" s="758"/>
      <c r="S518" s="758"/>
      <c r="T518" s="758"/>
      <c r="U518" s="758"/>
      <c r="V518" s="758"/>
      <c r="W518" s="758"/>
      <c r="X518" s="758"/>
      <c r="Y518" s="758"/>
      <c r="Z518" s="758"/>
      <c r="AA518" s="758"/>
      <c r="AB518" s="758"/>
      <c r="AC518" s="758"/>
      <c r="AD518" s="758"/>
      <c r="AE518" s="407"/>
      <c r="AF518" s="407"/>
      <c r="AG518" s="407"/>
      <c r="AH518" s="407"/>
      <c r="AI518" s="407"/>
      <c r="AJ518" s="407"/>
      <c r="AK518" s="407"/>
      <c r="AL518" s="407"/>
      <c r="AM518" s="407"/>
      <c r="AN518" s="407"/>
      <c r="AO518" s="407"/>
      <c r="AP518" s="407"/>
      <c r="AQ518" s="407"/>
      <c r="AR518" s="407"/>
      <c r="AS518" s="303"/>
    </row>
    <row r="519" spans="1:45" ht="30" outlineLevel="1">
      <c r="A519" s="521">
        <v>31</v>
      </c>
      <c r="B519" s="424" t="s">
        <v>1024</v>
      </c>
      <c r="C519" s="288" t="s">
        <v>25</v>
      </c>
      <c r="D519" s="292">
        <v>755897.48091871967</v>
      </c>
      <c r="E519" s="292">
        <v>757635.19925532315</v>
      </c>
      <c r="F519" s="292">
        <v>757635.19925532315</v>
      </c>
      <c r="G519" s="292">
        <v>703359.61359091685</v>
      </c>
      <c r="H519" s="292">
        <v>633064.2339772759</v>
      </c>
      <c r="I519" s="292">
        <v>624490.59058802272</v>
      </c>
      <c r="J519" s="292">
        <v>624490.59058802272</v>
      </c>
      <c r="K519" s="292">
        <v>624490.59058802272</v>
      </c>
      <c r="L519" s="292">
        <v>624490.59058802272</v>
      </c>
      <c r="M519" s="292">
        <v>624490.59058802272</v>
      </c>
      <c r="N519" s="292">
        <v>561856.26486618363</v>
      </c>
      <c r="O519" s="292">
        <v>554383.12644592708</v>
      </c>
      <c r="P519" s="292">
        <v>554383.12644592708</v>
      </c>
      <c r="Q519" s="292">
        <v>12</v>
      </c>
      <c r="R519" s="292">
        <v>114.409626808567</v>
      </c>
      <c r="S519" s="292">
        <v>114.91586409533056</v>
      </c>
      <c r="T519" s="292">
        <v>114.91586409533056</v>
      </c>
      <c r="U519" s="292">
        <v>104.79111836005914</v>
      </c>
      <c r="V519" s="292">
        <v>91.628948904206311</v>
      </c>
      <c r="W519" s="292">
        <v>91.628948904206311</v>
      </c>
      <c r="X519" s="292">
        <v>91.628948904206311</v>
      </c>
      <c r="Y519" s="292">
        <v>91.628948904206311</v>
      </c>
      <c r="Z519" s="292">
        <v>91.628948904206311</v>
      </c>
      <c r="AA519" s="292">
        <v>91.628948904206311</v>
      </c>
      <c r="AB519" s="292">
        <v>73.91064386748134</v>
      </c>
      <c r="AC519" s="292">
        <v>72.391932007190618</v>
      </c>
      <c r="AD519" s="292">
        <v>72.391932007190618</v>
      </c>
      <c r="AE519" s="862"/>
      <c r="AF519" s="862">
        <v>0.75</v>
      </c>
      <c r="AG519" s="862">
        <v>0.25</v>
      </c>
      <c r="AH519" s="406"/>
      <c r="AI519" s="406"/>
      <c r="AJ519" s="406"/>
      <c r="AK519" s="406"/>
      <c r="AL519" s="411"/>
      <c r="AM519" s="411"/>
      <c r="AN519" s="411"/>
      <c r="AO519" s="411"/>
      <c r="AP519" s="411"/>
      <c r="AQ519" s="411"/>
      <c r="AR519" s="411"/>
      <c r="AS519" s="293">
        <f>SUM(AE519:AR519)</f>
        <v>1</v>
      </c>
    </row>
    <row r="520" spans="1:45" outlineLevel="1">
      <c r="A520" s="521"/>
      <c r="B520" s="427"/>
      <c r="C520" s="288" t="s">
        <v>163</v>
      </c>
      <c r="D520" s="758"/>
      <c r="E520" s="758"/>
      <c r="F520" s="758"/>
      <c r="G520" s="758"/>
      <c r="H520" s="758"/>
      <c r="I520" s="758"/>
      <c r="J520" s="758"/>
      <c r="K520" s="758"/>
      <c r="L520" s="758"/>
      <c r="M520" s="758"/>
      <c r="N520" s="758"/>
      <c r="O520" s="758"/>
      <c r="P520" s="758"/>
      <c r="Q520" s="758"/>
      <c r="R520" s="758"/>
      <c r="S520" s="758"/>
      <c r="T520" s="758"/>
      <c r="U520" s="758"/>
      <c r="V520" s="758"/>
      <c r="W520" s="758"/>
      <c r="X520" s="758"/>
      <c r="Y520" s="758"/>
      <c r="Z520" s="758"/>
      <c r="AA520" s="758"/>
      <c r="AB520" s="758"/>
      <c r="AC520" s="758"/>
      <c r="AD520" s="758"/>
      <c r="AE520" s="407">
        <f>AE519</f>
        <v>0</v>
      </c>
      <c r="AF520" s="407">
        <f t="shared" ref="AF520:AR520" si="1483">AF519</f>
        <v>0.75</v>
      </c>
      <c r="AG520" s="407">
        <f t="shared" si="1483"/>
        <v>0.25</v>
      </c>
      <c r="AH520" s="407">
        <f t="shared" si="1483"/>
        <v>0</v>
      </c>
      <c r="AI520" s="407">
        <f t="shared" si="1483"/>
        <v>0</v>
      </c>
      <c r="AJ520" s="407">
        <f t="shared" si="1483"/>
        <v>0</v>
      </c>
      <c r="AK520" s="407">
        <f t="shared" si="1483"/>
        <v>0</v>
      </c>
      <c r="AL520" s="407">
        <f t="shared" si="1483"/>
        <v>0</v>
      </c>
      <c r="AM520" s="407">
        <f t="shared" si="1483"/>
        <v>0</v>
      </c>
      <c r="AN520" s="407">
        <f t="shared" si="1483"/>
        <v>0</v>
      </c>
      <c r="AO520" s="407">
        <f t="shared" si="1483"/>
        <v>0</v>
      </c>
      <c r="AP520" s="407">
        <f t="shared" si="1483"/>
        <v>0</v>
      </c>
      <c r="AQ520" s="407">
        <f t="shared" si="1483"/>
        <v>0</v>
      </c>
      <c r="AR520" s="407">
        <f t="shared" si="1483"/>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outlineLevel="1">
      <c r="A522" s="521">
        <v>32</v>
      </c>
      <c r="B522" s="424" t="s">
        <v>124</v>
      </c>
      <c r="C522" s="288" t="s">
        <v>25</v>
      </c>
      <c r="D522" s="292"/>
      <c r="E522" s="292"/>
      <c r="F522" s="292"/>
      <c r="G522" s="292"/>
      <c r="H522" s="292"/>
      <c r="I522" s="292"/>
      <c r="J522" s="292"/>
      <c r="K522" s="292"/>
      <c r="L522" s="292"/>
      <c r="M522" s="292"/>
      <c r="N522" s="292"/>
      <c r="O522" s="292"/>
      <c r="P522" s="292"/>
      <c r="Q522" s="292">
        <v>12</v>
      </c>
      <c r="R522" s="292"/>
      <c r="S522" s="292"/>
      <c r="T522" s="292"/>
      <c r="U522" s="292"/>
      <c r="V522" s="292"/>
      <c r="W522" s="292"/>
      <c r="X522" s="292"/>
      <c r="Y522" s="292"/>
      <c r="Z522" s="292"/>
      <c r="AA522" s="292"/>
      <c r="AB522" s="292"/>
      <c r="AC522" s="292"/>
      <c r="AD522" s="292"/>
      <c r="AE522" s="422"/>
      <c r="AF522" s="862"/>
      <c r="AG522" s="862"/>
      <c r="AH522" s="406"/>
      <c r="AI522" s="406"/>
      <c r="AJ522" s="406"/>
      <c r="AK522" s="406"/>
      <c r="AL522" s="411"/>
      <c r="AM522" s="411"/>
      <c r="AN522" s="411"/>
      <c r="AO522" s="411"/>
      <c r="AP522" s="411"/>
      <c r="AQ522" s="411"/>
      <c r="AR522" s="411"/>
      <c r="AS522" s="293">
        <f>SUM(AE522:AR522)</f>
        <v>0</v>
      </c>
    </row>
    <row r="523" spans="1:45" outlineLevel="1">
      <c r="A523" s="521"/>
      <c r="B523" s="427" t="s">
        <v>307</v>
      </c>
      <c r="C523" s="288" t="s">
        <v>163</v>
      </c>
      <c r="D523" s="292">
        <v>5439414.7293083463</v>
      </c>
      <c r="E523" s="292">
        <v>4101025.4282862791</v>
      </c>
      <c r="F523" s="292">
        <v>2099143.4045202024</v>
      </c>
      <c r="G523" s="292">
        <v>2081394.0013916914</v>
      </c>
      <c r="H523" s="292">
        <v>2081394.0013916914</v>
      </c>
      <c r="I523" s="292">
        <v>1449601.8214160188</v>
      </c>
      <c r="J523" s="292">
        <v>1449601.8214160188</v>
      </c>
      <c r="K523" s="292">
        <v>1449601.8214160188</v>
      </c>
      <c r="L523" s="292">
        <v>1159984.2304037507</v>
      </c>
      <c r="M523" s="292">
        <v>991360.36814889871</v>
      </c>
      <c r="N523" s="292">
        <v>623039.85682931019</v>
      </c>
      <c r="O523" s="292">
        <v>510569.55825145636</v>
      </c>
      <c r="P523" s="292">
        <v>284819.90377745463</v>
      </c>
      <c r="Q523" s="292">
        <f>Q522</f>
        <v>12</v>
      </c>
      <c r="R523" s="292"/>
      <c r="S523" s="292"/>
      <c r="T523" s="292"/>
      <c r="U523" s="292"/>
      <c r="V523" s="292"/>
      <c r="W523" s="292"/>
      <c r="X523" s="292"/>
      <c r="Y523" s="292"/>
      <c r="Z523" s="292"/>
      <c r="AA523" s="292"/>
      <c r="AB523" s="292"/>
      <c r="AC523" s="292"/>
      <c r="AD523" s="292"/>
      <c r="AE523" s="407">
        <f>AE522</f>
        <v>0</v>
      </c>
      <c r="AF523" s="865">
        <v>8.5280360728186372E-2</v>
      </c>
      <c r="AG523" s="865">
        <v>0.91471963927181354</v>
      </c>
      <c r="AH523" s="407">
        <f t="shared" ref="AH523" si="1484">AH522</f>
        <v>0</v>
      </c>
      <c r="AI523" s="407">
        <f t="shared" ref="AI523" si="1485">AI522</f>
        <v>0</v>
      </c>
      <c r="AJ523" s="407">
        <f t="shared" ref="AJ523" si="1486">AJ522</f>
        <v>0</v>
      </c>
      <c r="AK523" s="407">
        <f t="shared" ref="AK523" si="1487">AK522</f>
        <v>0</v>
      </c>
      <c r="AL523" s="407">
        <f t="shared" ref="AL523" si="1488">AL522</f>
        <v>0</v>
      </c>
      <c r="AM523" s="407">
        <f t="shared" ref="AM523" si="1489">AM522</f>
        <v>0</v>
      </c>
      <c r="AN523" s="407">
        <f t="shared" ref="AN523" si="1490">AN522</f>
        <v>0</v>
      </c>
      <c r="AO523" s="407">
        <f t="shared" ref="AO523" si="1491">AO522</f>
        <v>0</v>
      </c>
      <c r="AP523" s="407">
        <f t="shared" ref="AP523" si="1492">AP522</f>
        <v>0</v>
      </c>
      <c r="AQ523" s="407">
        <f t="shared" ref="AQ523" si="1493">AQ522</f>
        <v>0</v>
      </c>
      <c r="AR523" s="407">
        <f t="shared" ref="AR523" si="1494">AR522</f>
        <v>0</v>
      </c>
      <c r="AS523" s="303"/>
    </row>
    <row r="524" spans="1:45" outlineLevel="1">
      <c r="A524" s="521"/>
      <c r="B524" s="424"/>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c r="AA524" s="288"/>
      <c r="AB524" s="288"/>
      <c r="AC524" s="288"/>
      <c r="AD524" s="288"/>
      <c r="AE524" s="408"/>
      <c r="AF524" s="421"/>
      <c r="AG524" s="421"/>
      <c r="AH524" s="421"/>
      <c r="AI524" s="421"/>
      <c r="AJ524" s="421"/>
      <c r="AK524" s="421"/>
      <c r="AL524" s="421"/>
      <c r="AM524" s="421"/>
      <c r="AN524" s="421"/>
      <c r="AO524" s="421"/>
      <c r="AP524" s="421"/>
      <c r="AQ524" s="421"/>
      <c r="AR524" s="421"/>
      <c r="AS524" s="303"/>
    </row>
    <row r="525" spans="1:45" ht="15.75" outlineLevel="1">
      <c r="A525" s="521"/>
      <c r="B525" s="493" t="s">
        <v>498</v>
      </c>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33</v>
      </c>
      <c r="B526" s="424" t="s">
        <v>125</v>
      </c>
      <c r="C526" s="288" t="s">
        <v>25</v>
      </c>
      <c r="D526" s="292">
        <v>1340491.4006038113</v>
      </c>
      <c r="E526" s="292">
        <v>1340491.4006038113</v>
      </c>
      <c r="F526" s="292">
        <v>1340491.4006038113</v>
      </c>
      <c r="G526" s="292">
        <v>1206508.1444752247</v>
      </c>
      <c r="H526" s="292">
        <v>1109012.0142141776</v>
      </c>
      <c r="I526" s="292">
        <v>1090615.2862499792</v>
      </c>
      <c r="J526" s="292">
        <v>1090615.2862499792</v>
      </c>
      <c r="K526" s="292">
        <v>1090238.8411791385</v>
      </c>
      <c r="L526" s="292">
        <v>1085172.9108199081</v>
      </c>
      <c r="M526" s="292">
        <v>1076639.1887772696</v>
      </c>
      <c r="N526" s="292">
        <v>986645.60636031593</v>
      </c>
      <c r="O526" s="292">
        <v>923425.07784158154</v>
      </c>
      <c r="P526" s="292">
        <v>865861.13819721178</v>
      </c>
      <c r="Q526" s="292">
        <v>12</v>
      </c>
      <c r="R526" s="292">
        <v>198.43215692651373</v>
      </c>
      <c r="S526" s="292">
        <v>198.43215692651373</v>
      </c>
      <c r="T526" s="292">
        <v>198.43215692651373</v>
      </c>
      <c r="U526" s="292">
        <v>169.81213429288192</v>
      </c>
      <c r="V526" s="292">
        <v>149.64183262727477</v>
      </c>
      <c r="W526" s="292">
        <v>149.64183262727477</v>
      </c>
      <c r="X526" s="292">
        <v>149.64183262727477</v>
      </c>
      <c r="Y526" s="292">
        <v>149.64183262727477</v>
      </c>
      <c r="Z526" s="292">
        <v>149.36926098314495</v>
      </c>
      <c r="AA526" s="292">
        <v>149.09668933901511</v>
      </c>
      <c r="AB526" s="292">
        <v>127.56352945275883</v>
      </c>
      <c r="AC526" s="292">
        <v>123.2023831466816</v>
      </c>
      <c r="AD526" s="292">
        <v>121.29438163777283</v>
      </c>
      <c r="AE526" s="422"/>
      <c r="AF526" s="862">
        <v>0.80904648100389576</v>
      </c>
      <c r="AG526" s="862">
        <v>0.19095351899610416</v>
      </c>
      <c r="AH526" s="406"/>
      <c r="AI526" s="406"/>
      <c r="AJ526" s="406"/>
      <c r="AK526" s="406"/>
      <c r="AL526" s="411"/>
      <c r="AM526" s="411"/>
      <c r="AN526" s="411"/>
      <c r="AO526" s="411"/>
      <c r="AP526" s="411"/>
      <c r="AQ526" s="411"/>
      <c r="AR526" s="411"/>
      <c r="AS526" s="293">
        <f>SUM(AE526:AR526)</f>
        <v>0.99999999999999989</v>
      </c>
    </row>
    <row r="527" spans="1:45" outlineLevel="1">
      <c r="A527" s="521"/>
      <c r="B527" s="427" t="s">
        <v>307</v>
      </c>
      <c r="C527" s="288" t="s">
        <v>163</v>
      </c>
      <c r="D527" s="292"/>
      <c r="E527" s="292"/>
      <c r="F527" s="292"/>
      <c r="G527" s="292"/>
      <c r="H527" s="292"/>
      <c r="I527" s="292"/>
      <c r="J527" s="292"/>
      <c r="K527" s="292"/>
      <c r="L527" s="292"/>
      <c r="M527" s="292"/>
      <c r="N527" s="292"/>
      <c r="O527" s="292"/>
      <c r="P527" s="292"/>
      <c r="Q527" s="292">
        <f>Q526</f>
        <v>12</v>
      </c>
      <c r="R527" s="292"/>
      <c r="S527" s="292"/>
      <c r="T527" s="292"/>
      <c r="U527" s="292"/>
      <c r="V527" s="292"/>
      <c r="W527" s="292"/>
      <c r="X527" s="292"/>
      <c r="Y527" s="292"/>
      <c r="Z527" s="292"/>
      <c r="AA527" s="292"/>
      <c r="AB527" s="292"/>
      <c r="AC527" s="292"/>
      <c r="AD527" s="292"/>
      <c r="AE527" s="407">
        <f>AE526</f>
        <v>0</v>
      </c>
      <c r="AF527" s="407">
        <f t="shared" ref="AF527:AG527" si="1495">AF526</f>
        <v>0.80904648100389576</v>
      </c>
      <c r="AG527" s="407">
        <f t="shared" si="1495"/>
        <v>0.19095351899610416</v>
      </c>
      <c r="AH527" s="407">
        <f t="shared" ref="AH527" si="1496">AH526</f>
        <v>0</v>
      </c>
      <c r="AI527" s="407">
        <f t="shared" ref="AI527" si="1497">AI526</f>
        <v>0</v>
      </c>
      <c r="AJ527" s="407">
        <f t="shared" ref="AJ527" si="1498">AJ526</f>
        <v>0</v>
      </c>
      <c r="AK527" s="407">
        <f t="shared" ref="AK527" si="1499">AK526</f>
        <v>0</v>
      </c>
      <c r="AL527" s="407">
        <f t="shared" ref="AL527" si="1500">AL526</f>
        <v>0</v>
      </c>
      <c r="AM527" s="407">
        <f t="shared" ref="AM527" si="1501">AM526</f>
        <v>0</v>
      </c>
      <c r="AN527" s="407">
        <f t="shared" ref="AN527" si="1502">AN526</f>
        <v>0</v>
      </c>
      <c r="AO527" s="407">
        <f t="shared" ref="AO527" si="1503">AO526</f>
        <v>0</v>
      </c>
      <c r="AP527" s="407">
        <f t="shared" ref="AP527" si="1504">AP526</f>
        <v>0</v>
      </c>
      <c r="AQ527" s="407">
        <f t="shared" ref="AQ527" si="1505">AQ526</f>
        <v>0</v>
      </c>
      <c r="AR527" s="407">
        <f t="shared" ref="AR527" si="1506">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t="30" outlineLevel="1">
      <c r="A529" s="521">
        <v>34</v>
      </c>
      <c r="B529" s="424" t="s">
        <v>1025</v>
      </c>
      <c r="C529" s="288" t="s">
        <v>25</v>
      </c>
      <c r="D529" s="292">
        <v>241357.08080497739</v>
      </c>
      <c r="E529" s="292">
        <v>241357.08080497739</v>
      </c>
      <c r="F529" s="292">
        <v>241357.08080497739</v>
      </c>
      <c r="G529" s="292">
        <v>241357.08080497739</v>
      </c>
      <c r="H529" s="292">
        <v>241357.08080497739</v>
      </c>
      <c r="I529" s="292">
        <v>206340.31341568875</v>
      </c>
      <c r="J529" s="292">
        <v>206340.31341568875</v>
      </c>
      <c r="K529" s="292">
        <v>206340.31341568875</v>
      </c>
      <c r="L529" s="292">
        <v>108043.71040595931</v>
      </c>
      <c r="M529" s="292">
        <v>108043.71040595931</v>
      </c>
      <c r="N529" s="292">
        <v>0</v>
      </c>
      <c r="O529" s="292">
        <v>0</v>
      </c>
      <c r="P529" s="292">
        <v>0</v>
      </c>
      <c r="Q529" s="292">
        <v>0</v>
      </c>
      <c r="R529" s="292"/>
      <c r="S529" s="292"/>
      <c r="T529" s="292"/>
      <c r="U529" s="292"/>
      <c r="V529" s="292"/>
      <c r="W529" s="292"/>
      <c r="X529" s="292"/>
      <c r="Y529" s="292"/>
      <c r="Z529" s="292"/>
      <c r="AA529" s="292"/>
      <c r="AB529" s="292"/>
      <c r="AC529" s="292"/>
      <c r="AD529" s="292"/>
      <c r="AE529" s="864">
        <v>1</v>
      </c>
      <c r="AF529" s="406"/>
      <c r="AG529" s="406"/>
      <c r="AH529" s="406"/>
      <c r="AI529" s="406"/>
      <c r="AJ529" s="406"/>
      <c r="AK529" s="406"/>
      <c r="AL529" s="411"/>
      <c r="AM529" s="411"/>
      <c r="AN529" s="411"/>
      <c r="AO529" s="411"/>
      <c r="AP529" s="411"/>
      <c r="AQ529" s="411"/>
      <c r="AR529" s="411"/>
      <c r="AS529" s="293">
        <f>SUM(AE529:AR529)</f>
        <v>1</v>
      </c>
    </row>
    <row r="530" spans="1:4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1</v>
      </c>
      <c r="AF530" s="407">
        <f t="shared" ref="AF530" si="1507">AF529</f>
        <v>0</v>
      </c>
      <c r="AG530" s="407">
        <f t="shared" ref="AG530" si="1508">AG529</f>
        <v>0</v>
      </c>
      <c r="AH530" s="407">
        <f t="shared" ref="AH530" si="1509">AH529</f>
        <v>0</v>
      </c>
      <c r="AI530" s="407">
        <f t="shared" ref="AI530" si="1510">AI529</f>
        <v>0</v>
      </c>
      <c r="AJ530" s="407">
        <f t="shared" ref="AJ530" si="1511">AJ529</f>
        <v>0</v>
      </c>
      <c r="AK530" s="407">
        <f t="shared" ref="AK530" si="1512">AK529</f>
        <v>0</v>
      </c>
      <c r="AL530" s="407">
        <f t="shared" ref="AL530" si="1513">AL529</f>
        <v>0</v>
      </c>
      <c r="AM530" s="407">
        <f t="shared" ref="AM530" si="1514">AM529</f>
        <v>0</v>
      </c>
      <c r="AN530" s="407">
        <f t="shared" ref="AN530" si="1515">AN529</f>
        <v>0</v>
      </c>
      <c r="AO530" s="407">
        <f t="shared" ref="AO530" si="1516">AO529</f>
        <v>0</v>
      </c>
      <c r="AP530" s="407">
        <f t="shared" ref="AP530" si="1517">AP529</f>
        <v>0</v>
      </c>
      <c r="AQ530" s="407">
        <f t="shared" ref="AQ530" si="1518">AQ529</f>
        <v>0</v>
      </c>
      <c r="AR530" s="407">
        <f t="shared" ref="AR530" si="1519">AR529</f>
        <v>0</v>
      </c>
      <c r="AS530" s="303"/>
    </row>
    <row r="531" spans="1:45" outlineLevel="1">
      <c r="A531" s="521"/>
      <c r="B531" s="424"/>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outlineLevel="1">
      <c r="A532" s="521">
        <v>35</v>
      </c>
      <c r="B532" s="424" t="s">
        <v>127</v>
      </c>
      <c r="C532" s="288" t="s">
        <v>25</v>
      </c>
      <c r="D532" s="292">
        <v>6170846.5906577576</v>
      </c>
      <c r="E532" s="292">
        <v>6170846.5906577576</v>
      </c>
      <c r="F532" s="292">
        <v>6170846.5906577576</v>
      </c>
      <c r="G532" s="292">
        <v>6170846.5906577576</v>
      </c>
      <c r="H532" s="292">
        <v>0</v>
      </c>
      <c r="I532" s="292">
        <v>0</v>
      </c>
      <c r="J532" s="292">
        <v>0</v>
      </c>
      <c r="K532" s="292">
        <v>0</v>
      </c>
      <c r="L532" s="292">
        <v>0</v>
      </c>
      <c r="M532" s="292">
        <v>0</v>
      </c>
      <c r="N532" s="292">
        <v>0</v>
      </c>
      <c r="O532" s="292">
        <v>0</v>
      </c>
      <c r="P532" s="292">
        <v>0</v>
      </c>
      <c r="Q532" s="292">
        <v>0</v>
      </c>
      <c r="R532" s="292">
        <v>985.87278051122053</v>
      </c>
      <c r="S532" s="292">
        <v>985.87278051122053</v>
      </c>
      <c r="T532" s="292">
        <v>985.87278051122053</v>
      </c>
      <c r="U532" s="292">
        <v>985.87278051122053</v>
      </c>
      <c r="V532" s="292">
        <v>0</v>
      </c>
      <c r="W532" s="292">
        <v>0</v>
      </c>
      <c r="X532" s="292">
        <v>0</v>
      </c>
      <c r="Y532" s="292">
        <v>0</v>
      </c>
      <c r="Z532" s="292">
        <v>0</v>
      </c>
      <c r="AA532" s="292">
        <v>0</v>
      </c>
      <c r="AB532" s="292">
        <v>0</v>
      </c>
      <c r="AC532" s="292">
        <v>0</v>
      </c>
      <c r="AD532" s="292">
        <v>0</v>
      </c>
      <c r="AE532" s="864">
        <v>1</v>
      </c>
      <c r="AF532" s="406"/>
      <c r="AG532" s="406"/>
      <c r="AH532" s="406"/>
      <c r="AI532" s="406"/>
      <c r="AJ532" s="406"/>
      <c r="AK532" s="406"/>
      <c r="AL532" s="411"/>
      <c r="AM532" s="411"/>
      <c r="AN532" s="411"/>
      <c r="AO532" s="411"/>
      <c r="AP532" s="411"/>
      <c r="AQ532" s="411"/>
      <c r="AR532" s="411"/>
      <c r="AS532" s="293">
        <f>SUM(AE532:AR532)</f>
        <v>1</v>
      </c>
    </row>
    <row r="533" spans="1:45" outlineLevel="1">
      <c r="A533" s="521"/>
      <c r="B533" s="427" t="s">
        <v>307</v>
      </c>
      <c r="C533" s="288" t="s">
        <v>163</v>
      </c>
      <c r="D533" s="292"/>
      <c r="E533" s="292"/>
      <c r="F533" s="292"/>
      <c r="G533" s="292"/>
      <c r="H533" s="292"/>
      <c r="I533" s="292"/>
      <c r="J533" s="292"/>
      <c r="K533" s="292"/>
      <c r="L533" s="292"/>
      <c r="M533" s="292"/>
      <c r="N533" s="292"/>
      <c r="O533" s="292"/>
      <c r="P533" s="292"/>
      <c r="Q533" s="292">
        <f>Q532</f>
        <v>0</v>
      </c>
      <c r="R533" s="292"/>
      <c r="S533" s="292"/>
      <c r="T533" s="292"/>
      <c r="U533" s="292"/>
      <c r="V533" s="292"/>
      <c r="W533" s="292"/>
      <c r="X533" s="292"/>
      <c r="Y533" s="292"/>
      <c r="Z533" s="292"/>
      <c r="AA533" s="292"/>
      <c r="AB533" s="292"/>
      <c r="AC533" s="292"/>
      <c r="AD533" s="292"/>
      <c r="AE533" s="407">
        <f>AE532</f>
        <v>1</v>
      </c>
      <c r="AF533" s="407">
        <f t="shared" ref="AF533" si="1520">AF532</f>
        <v>0</v>
      </c>
      <c r="AG533" s="407">
        <f t="shared" ref="AG533" si="1521">AG532</f>
        <v>0</v>
      </c>
      <c r="AH533" s="407">
        <f t="shared" ref="AH533" si="1522">AH532</f>
        <v>0</v>
      </c>
      <c r="AI533" s="407">
        <f t="shared" ref="AI533" si="1523">AI532</f>
        <v>0</v>
      </c>
      <c r="AJ533" s="407">
        <f t="shared" ref="AJ533" si="1524">AJ532</f>
        <v>0</v>
      </c>
      <c r="AK533" s="407">
        <f t="shared" ref="AK533" si="1525">AK532</f>
        <v>0</v>
      </c>
      <c r="AL533" s="407">
        <f t="shared" ref="AL533" si="1526">AL532</f>
        <v>0</v>
      </c>
      <c r="AM533" s="407">
        <f t="shared" ref="AM533" si="1527">AM532</f>
        <v>0</v>
      </c>
      <c r="AN533" s="407">
        <f t="shared" ref="AN533" si="1528">AN532</f>
        <v>0</v>
      </c>
      <c r="AO533" s="407">
        <f t="shared" ref="AO533" si="1529">AO532</f>
        <v>0</v>
      </c>
      <c r="AP533" s="407">
        <f t="shared" ref="AP533" si="1530">AP532</f>
        <v>0</v>
      </c>
      <c r="AQ533" s="407">
        <f t="shared" ref="AQ533" si="1531">AQ532</f>
        <v>0</v>
      </c>
      <c r="AR533" s="407">
        <f t="shared" ref="AR533" si="1532">AR532</f>
        <v>0</v>
      </c>
      <c r="AS533" s="303"/>
    </row>
    <row r="534" spans="1:45" outlineLevel="1">
      <c r="A534" s="521"/>
      <c r="B534" s="427"/>
      <c r="C534" s="288"/>
      <c r="D534" s="758"/>
      <c r="E534" s="758"/>
      <c r="F534" s="758"/>
      <c r="G534" s="758"/>
      <c r="H534" s="758"/>
      <c r="I534" s="758"/>
      <c r="J534" s="758"/>
      <c r="K534" s="758"/>
      <c r="L534" s="758"/>
      <c r="M534" s="758"/>
      <c r="N534" s="758"/>
      <c r="O534" s="758"/>
      <c r="P534" s="758"/>
      <c r="Q534" s="758"/>
      <c r="R534" s="758"/>
      <c r="S534" s="758"/>
      <c r="T534" s="758"/>
      <c r="U534" s="758"/>
      <c r="V534" s="758"/>
      <c r="W534" s="758"/>
      <c r="X534" s="758"/>
      <c r="Y534" s="758"/>
      <c r="Z534" s="758"/>
      <c r="AA534" s="758"/>
      <c r="AB534" s="758"/>
      <c r="AC534" s="758"/>
      <c r="AD534" s="758"/>
      <c r="AE534" s="407"/>
      <c r="AF534" s="407"/>
      <c r="AG534" s="407"/>
      <c r="AH534" s="407"/>
      <c r="AI534" s="407"/>
      <c r="AJ534" s="407"/>
      <c r="AK534" s="407"/>
      <c r="AL534" s="407"/>
      <c r="AM534" s="407"/>
      <c r="AN534" s="407"/>
      <c r="AO534" s="407"/>
      <c r="AP534" s="407"/>
      <c r="AQ534" s="407"/>
      <c r="AR534" s="407"/>
      <c r="AS534" s="303"/>
    </row>
    <row r="535" spans="1:45" outlineLevel="1">
      <c r="A535" s="521">
        <v>35</v>
      </c>
      <c r="B535" s="424" t="s">
        <v>1026</v>
      </c>
      <c r="C535" s="288" t="s">
        <v>25</v>
      </c>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c r="AA535" s="292"/>
      <c r="AB535" s="292"/>
      <c r="AC535" s="292"/>
      <c r="AD535" s="292"/>
      <c r="AE535" s="864">
        <v>1</v>
      </c>
      <c r="AF535" s="406"/>
      <c r="AG535" s="406"/>
      <c r="AH535" s="406"/>
      <c r="AI535" s="406"/>
      <c r="AJ535" s="406"/>
      <c r="AK535" s="406"/>
      <c r="AL535" s="411"/>
      <c r="AM535" s="411"/>
      <c r="AN535" s="411"/>
      <c r="AO535" s="411"/>
      <c r="AP535" s="411"/>
      <c r="AQ535" s="411"/>
      <c r="AR535" s="411"/>
      <c r="AS535" s="293"/>
    </row>
    <row r="536" spans="1:45" outlineLevel="1">
      <c r="A536" s="521"/>
      <c r="B536" s="427" t="s">
        <v>307</v>
      </c>
      <c r="C536" s="288" t="s">
        <v>163</v>
      </c>
      <c r="D536" s="292">
        <v>57344.791304347957</v>
      </c>
      <c r="E536" s="292">
        <v>57344.791304347957</v>
      </c>
      <c r="F536" s="292">
        <v>57344.791304347957</v>
      </c>
      <c r="G536" s="292">
        <v>57344.791304347957</v>
      </c>
      <c r="H536" s="292">
        <v>57344.791304347957</v>
      </c>
      <c r="I536" s="292">
        <v>57344.791304347957</v>
      </c>
      <c r="J536" s="292">
        <v>57344.791304347957</v>
      </c>
      <c r="K536" s="292">
        <v>57344.791304347957</v>
      </c>
      <c r="L536" s="292">
        <v>57344.791304347957</v>
      </c>
      <c r="M536" s="292">
        <v>57344.791304347957</v>
      </c>
      <c r="N536" s="292">
        <v>0</v>
      </c>
      <c r="O536" s="292">
        <v>0</v>
      </c>
      <c r="P536" s="292">
        <v>0</v>
      </c>
      <c r="Q536" s="292"/>
      <c r="R536" s="292"/>
      <c r="S536" s="292"/>
      <c r="T536" s="292"/>
      <c r="U536" s="292"/>
      <c r="V536" s="292"/>
      <c r="W536" s="292"/>
      <c r="X536" s="292"/>
      <c r="Y536" s="292"/>
      <c r="Z536" s="292"/>
      <c r="AA536" s="292"/>
      <c r="AB536" s="292"/>
      <c r="AC536" s="292"/>
      <c r="AD536" s="292"/>
      <c r="AE536" s="407">
        <f>AE535</f>
        <v>1</v>
      </c>
      <c r="AF536" s="407">
        <f t="shared" ref="AF536:AR536" si="1533">AF535</f>
        <v>0</v>
      </c>
      <c r="AG536" s="407">
        <f t="shared" si="1533"/>
        <v>0</v>
      </c>
      <c r="AH536" s="407">
        <f t="shared" si="1533"/>
        <v>0</v>
      </c>
      <c r="AI536" s="407">
        <f t="shared" si="1533"/>
        <v>0</v>
      </c>
      <c r="AJ536" s="407">
        <f t="shared" si="1533"/>
        <v>0</v>
      </c>
      <c r="AK536" s="407">
        <f t="shared" si="1533"/>
        <v>0</v>
      </c>
      <c r="AL536" s="407">
        <f t="shared" si="1533"/>
        <v>0</v>
      </c>
      <c r="AM536" s="407">
        <f t="shared" si="1533"/>
        <v>0</v>
      </c>
      <c r="AN536" s="407">
        <f t="shared" si="1533"/>
        <v>0</v>
      </c>
      <c r="AO536" s="407">
        <f t="shared" si="1533"/>
        <v>0</v>
      </c>
      <c r="AP536" s="407">
        <f t="shared" si="1533"/>
        <v>0</v>
      </c>
      <c r="AQ536" s="407">
        <f t="shared" si="1533"/>
        <v>0</v>
      </c>
      <c r="AR536" s="407">
        <f t="shared" si="1533"/>
        <v>0</v>
      </c>
      <c r="AS536" s="303"/>
    </row>
    <row r="537" spans="1:45" outlineLevel="1">
      <c r="A537" s="521"/>
      <c r="B537" s="427"/>
      <c r="C537" s="288"/>
      <c r="D537" s="288"/>
      <c r="E537" s="288"/>
      <c r="F537" s="288"/>
      <c r="G537" s="288"/>
      <c r="H537" s="288"/>
      <c r="I537" s="288"/>
      <c r="J537" s="288"/>
      <c r="K537" s="288"/>
      <c r="L537" s="288"/>
      <c r="M537" s="288"/>
      <c r="N537" s="288"/>
      <c r="O537" s="288"/>
      <c r="P537" s="288"/>
      <c r="Q537" s="288"/>
      <c r="R537" s="288"/>
      <c r="S537" s="288"/>
      <c r="T537" s="288"/>
      <c r="U537" s="288"/>
      <c r="V537" s="288"/>
      <c r="W537" s="288"/>
      <c r="X537" s="288"/>
      <c r="Y537" s="288"/>
      <c r="Z537" s="288"/>
      <c r="AA537" s="288"/>
      <c r="AB537" s="288"/>
      <c r="AC537" s="288"/>
      <c r="AD537" s="288"/>
      <c r="AE537" s="408"/>
      <c r="AF537" s="421"/>
      <c r="AG537" s="421"/>
      <c r="AH537" s="421"/>
      <c r="AI537" s="421"/>
      <c r="AJ537" s="421"/>
      <c r="AK537" s="421"/>
      <c r="AL537" s="421"/>
      <c r="AM537" s="421"/>
      <c r="AN537" s="421"/>
      <c r="AO537" s="421"/>
      <c r="AP537" s="421"/>
      <c r="AQ537" s="421"/>
      <c r="AR537" s="421"/>
      <c r="AS537" s="303"/>
    </row>
    <row r="538" spans="1:45" ht="15.75" outlineLevel="1">
      <c r="A538" s="521"/>
      <c r="B538" s="493" t="s">
        <v>499</v>
      </c>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t="45" outlineLevel="1">
      <c r="A539" s="521">
        <v>36</v>
      </c>
      <c r="B539" s="424" t="s">
        <v>128</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34">AF539</f>
        <v>0</v>
      </c>
      <c r="AG540" s="407">
        <f t="shared" ref="AG540" si="1535">AG539</f>
        <v>0</v>
      </c>
      <c r="AH540" s="407">
        <f t="shared" ref="AH540" si="1536">AH539</f>
        <v>0</v>
      </c>
      <c r="AI540" s="407">
        <f t="shared" ref="AI540" si="1537">AI539</f>
        <v>0</v>
      </c>
      <c r="AJ540" s="407">
        <f t="shared" ref="AJ540" si="1538">AJ539</f>
        <v>0</v>
      </c>
      <c r="AK540" s="407">
        <f t="shared" ref="AK540" si="1539">AK539</f>
        <v>0</v>
      </c>
      <c r="AL540" s="407">
        <f t="shared" ref="AL540" si="1540">AL539</f>
        <v>0</v>
      </c>
      <c r="AM540" s="407">
        <f t="shared" ref="AM540" si="1541">AM539</f>
        <v>0</v>
      </c>
      <c r="AN540" s="407">
        <f t="shared" ref="AN540" si="1542">AN539</f>
        <v>0</v>
      </c>
      <c r="AO540" s="407">
        <f t="shared" ref="AO540" si="1543">AO539</f>
        <v>0</v>
      </c>
      <c r="AP540" s="407">
        <f t="shared" ref="AP540" si="1544">AP539</f>
        <v>0</v>
      </c>
      <c r="AQ540" s="407">
        <f t="shared" ref="AQ540" si="1545">AQ539</f>
        <v>0</v>
      </c>
      <c r="AR540" s="407">
        <f t="shared" ref="AR540" si="1546">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outlineLevel="1">
      <c r="A542" s="521">
        <v>37</v>
      </c>
      <c r="B542" s="424" t="s">
        <v>129</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47">AF542</f>
        <v>0</v>
      </c>
      <c r="AG543" s="407">
        <f t="shared" ref="AG543" si="1548">AG542</f>
        <v>0</v>
      </c>
      <c r="AH543" s="407">
        <f t="shared" ref="AH543" si="1549">AH542</f>
        <v>0</v>
      </c>
      <c r="AI543" s="407">
        <f t="shared" ref="AI543" si="1550">AI542</f>
        <v>0</v>
      </c>
      <c r="AJ543" s="407">
        <f t="shared" ref="AJ543" si="1551">AJ542</f>
        <v>0</v>
      </c>
      <c r="AK543" s="407">
        <f t="shared" ref="AK543" si="1552">AK542</f>
        <v>0</v>
      </c>
      <c r="AL543" s="407">
        <f t="shared" ref="AL543" si="1553">AL542</f>
        <v>0</v>
      </c>
      <c r="AM543" s="407">
        <f t="shared" ref="AM543" si="1554">AM542</f>
        <v>0</v>
      </c>
      <c r="AN543" s="407">
        <f t="shared" ref="AN543" si="1555">AN542</f>
        <v>0</v>
      </c>
      <c r="AO543" s="407">
        <f t="shared" ref="AO543" si="1556">AO542</f>
        <v>0</v>
      </c>
      <c r="AP543" s="407">
        <f t="shared" ref="AP543" si="1557">AP542</f>
        <v>0</v>
      </c>
      <c r="AQ543" s="407">
        <f t="shared" ref="AQ543" si="1558">AQ542</f>
        <v>0</v>
      </c>
      <c r="AR543" s="407">
        <f t="shared" ref="AR543" si="1559">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outlineLevel="1">
      <c r="A545" s="521">
        <v>38</v>
      </c>
      <c r="B545" s="424" t="s">
        <v>130</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60">AF545</f>
        <v>0</v>
      </c>
      <c r="AG546" s="407">
        <f t="shared" ref="AG546" si="1561">AG545</f>
        <v>0</v>
      </c>
      <c r="AH546" s="407">
        <f t="shared" ref="AH546" si="1562">AH545</f>
        <v>0</v>
      </c>
      <c r="AI546" s="407">
        <f t="shared" ref="AI546" si="1563">AI545</f>
        <v>0</v>
      </c>
      <c r="AJ546" s="407">
        <f t="shared" ref="AJ546" si="1564">AJ545</f>
        <v>0</v>
      </c>
      <c r="AK546" s="407">
        <f t="shared" ref="AK546" si="1565">AK545</f>
        <v>0</v>
      </c>
      <c r="AL546" s="407">
        <f t="shared" ref="AL546" si="1566">AL545</f>
        <v>0</v>
      </c>
      <c r="AM546" s="407">
        <f t="shared" ref="AM546" si="1567">AM545</f>
        <v>0</v>
      </c>
      <c r="AN546" s="407">
        <f t="shared" ref="AN546" si="1568">AN545</f>
        <v>0</v>
      </c>
      <c r="AO546" s="407">
        <f t="shared" ref="AO546" si="1569">AO545</f>
        <v>0</v>
      </c>
      <c r="AP546" s="407">
        <f t="shared" ref="AP546" si="1570">AP545</f>
        <v>0</v>
      </c>
      <c r="AQ546" s="407">
        <f t="shared" ref="AQ546" si="1571">AQ545</f>
        <v>0</v>
      </c>
      <c r="AR546" s="407">
        <f t="shared" ref="AR546" si="1572">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39</v>
      </c>
      <c r="B548" s="424" t="s">
        <v>131</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573">AF548</f>
        <v>0</v>
      </c>
      <c r="AG549" s="407">
        <f t="shared" ref="AG549" si="1574">AG548</f>
        <v>0</v>
      </c>
      <c r="AH549" s="407">
        <f t="shared" ref="AH549" si="1575">AH548</f>
        <v>0</v>
      </c>
      <c r="AI549" s="407">
        <f t="shared" ref="AI549" si="1576">AI548</f>
        <v>0</v>
      </c>
      <c r="AJ549" s="407">
        <f t="shared" ref="AJ549" si="1577">AJ548</f>
        <v>0</v>
      </c>
      <c r="AK549" s="407">
        <f t="shared" ref="AK549" si="1578">AK548</f>
        <v>0</v>
      </c>
      <c r="AL549" s="407">
        <f t="shared" ref="AL549" si="1579">AL548</f>
        <v>0</v>
      </c>
      <c r="AM549" s="407">
        <f t="shared" ref="AM549" si="1580">AM548</f>
        <v>0</v>
      </c>
      <c r="AN549" s="407">
        <f t="shared" ref="AN549" si="1581">AN548</f>
        <v>0</v>
      </c>
      <c r="AO549" s="407">
        <f t="shared" ref="AO549" si="1582">AO548</f>
        <v>0</v>
      </c>
      <c r="AP549" s="407">
        <f t="shared" ref="AP549" si="1583">AP548</f>
        <v>0</v>
      </c>
      <c r="AQ549" s="407">
        <f t="shared" ref="AQ549" si="1584">AQ548</f>
        <v>0</v>
      </c>
      <c r="AR549" s="407">
        <f t="shared" ref="AR549" si="1585">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40</v>
      </c>
      <c r="B551" s="424" t="s">
        <v>132</v>
      </c>
      <c r="C551" s="288" t="s">
        <v>25</v>
      </c>
      <c r="D551" s="292"/>
      <c r="E551" s="292"/>
      <c r="F551" s="292"/>
      <c r="G551" s="292"/>
      <c r="H551" s="292"/>
      <c r="I551" s="292"/>
      <c r="J551" s="292"/>
      <c r="K551" s="292"/>
      <c r="L551" s="292"/>
      <c r="M551" s="292"/>
      <c r="N551" s="292"/>
      <c r="O551" s="292"/>
      <c r="P551" s="292"/>
      <c r="Q551" s="292">
        <v>12</v>
      </c>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outlineLevel="1">
      <c r="A552" s="521"/>
      <c r="B552" s="427" t="s">
        <v>307</v>
      </c>
      <c r="C552" s="288" t="s">
        <v>163</v>
      </c>
      <c r="D552" s="292"/>
      <c r="E552" s="292"/>
      <c r="F552" s="292"/>
      <c r="G552" s="292"/>
      <c r="H552" s="292"/>
      <c r="I552" s="292"/>
      <c r="J552" s="292"/>
      <c r="K552" s="292"/>
      <c r="L552" s="292"/>
      <c r="M552" s="292"/>
      <c r="N552" s="292"/>
      <c r="O552" s="292"/>
      <c r="P552" s="292"/>
      <c r="Q552" s="292">
        <f>Q551</f>
        <v>12</v>
      </c>
      <c r="R552" s="292"/>
      <c r="S552" s="292"/>
      <c r="T552" s="292"/>
      <c r="U552" s="292"/>
      <c r="V552" s="292"/>
      <c r="W552" s="292"/>
      <c r="X552" s="292"/>
      <c r="Y552" s="292"/>
      <c r="Z552" s="292"/>
      <c r="AA552" s="292"/>
      <c r="AB552" s="292"/>
      <c r="AC552" s="292"/>
      <c r="AD552" s="292"/>
      <c r="AE552" s="407">
        <f>AE551</f>
        <v>0</v>
      </c>
      <c r="AF552" s="407">
        <f t="shared" ref="AF552" si="1586">AF551</f>
        <v>0</v>
      </c>
      <c r="AG552" s="407">
        <f t="shared" ref="AG552" si="1587">AG551</f>
        <v>0</v>
      </c>
      <c r="AH552" s="407">
        <f t="shared" ref="AH552" si="1588">AH551</f>
        <v>0</v>
      </c>
      <c r="AI552" s="407">
        <f t="shared" ref="AI552" si="1589">AI551</f>
        <v>0</v>
      </c>
      <c r="AJ552" s="407">
        <f t="shared" ref="AJ552" si="1590">AJ551</f>
        <v>0</v>
      </c>
      <c r="AK552" s="407">
        <f t="shared" ref="AK552" si="1591">AK551</f>
        <v>0</v>
      </c>
      <c r="AL552" s="407">
        <f t="shared" ref="AL552" si="1592">AL551</f>
        <v>0</v>
      </c>
      <c r="AM552" s="407">
        <f t="shared" ref="AM552" si="1593">AM551</f>
        <v>0</v>
      </c>
      <c r="AN552" s="407">
        <f t="shared" ref="AN552" si="1594">AN551</f>
        <v>0</v>
      </c>
      <c r="AO552" s="407">
        <f t="shared" ref="AO552" si="1595">AO551</f>
        <v>0</v>
      </c>
      <c r="AP552" s="407">
        <f t="shared" ref="AP552" si="1596">AP551</f>
        <v>0</v>
      </c>
      <c r="AQ552" s="407">
        <f t="shared" ref="AQ552" si="1597">AQ551</f>
        <v>0</v>
      </c>
      <c r="AR552" s="407">
        <f t="shared" ref="AR552" si="1598">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t="30" outlineLevel="1">
      <c r="A554" s="521">
        <v>41</v>
      </c>
      <c r="B554" s="424" t="s">
        <v>133</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599">AF554</f>
        <v>0</v>
      </c>
      <c r="AG555" s="407">
        <f t="shared" ref="AG555" si="1600">AG554</f>
        <v>0</v>
      </c>
      <c r="AH555" s="407">
        <f t="shared" ref="AH555" si="1601">AH554</f>
        <v>0</v>
      </c>
      <c r="AI555" s="407">
        <f t="shared" ref="AI555" si="1602">AI554</f>
        <v>0</v>
      </c>
      <c r="AJ555" s="407">
        <f t="shared" ref="AJ555" si="1603">AJ554</f>
        <v>0</v>
      </c>
      <c r="AK555" s="407">
        <f t="shared" ref="AK555" si="1604">AK554</f>
        <v>0</v>
      </c>
      <c r="AL555" s="407">
        <f t="shared" ref="AL555" si="1605">AL554</f>
        <v>0</v>
      </c>
      <c r="AM555" s="407">
        <f t="shared" ref="AM555" si="1606">AM554</f>
        <v>0</v>
      </c>
      <c r="AN555" s="407">
        <f t="shared" ref="AN555" si="1607">AN554</f>
        <v>0</v>
      </c>
      <c r="AO555" s="407">
        <f t="shared" ref="AO555" si="1608">AO554</f>
        <v>0</v>
      </c>
      <c r="AP555" s="407">
        <f t="shared" ref="AP555" si="1609">AP554</f>
        <v>0</v>
      </c>
      <c r="AQ555" s="407">
        <f t="shared" ref="AQ555" si="1610">AQ554</f>
        <v>0</v>
      </c>
      <c r="AR555" s="407">
        <f t="shared" ref="AR555" si="1611">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42</v>
      </c>
      <c r="B557" s="424" t="s">
        <v>134</v>
      </c>
      <c r="C557" s="288" t="s">
        <v>25</v>
      </c>
      <c r="D557" s="292"/>
      <c r="E557" s="292"/>
      <c r="F557" s="292"/>
      <c r="G557" s="292"/>
      <c r="H557" s="292"/>
      <c r="I557" s="292"/>
      <c r="J557" s="292"/>
      <c r="K557" s="292"/>
      <c r="L557" s="292"/>
      <c r="M557" s="292"/>
      <c r="N557" s="292"/>
      <c r="O557" s="292"/>
      <c r="P557" s="292"/>
      <c r="Q557" s="288"/>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307</v>
      </c>
      <c r="C558" s="288" t="s">
        <v>163</v>
      </c>
      <c r="D558" s="292"/>
      <c r="E558" s="292"/>
      <c r="F558" s="292"/>
      <c r="G558" s="292"/>
      <c r="H558" s="292"/>
      <c r="I558" s="292"/>
      <c r="J558" s="292"/>
      <c r="K558" s="292"/>
      <c r="L558" s="292"/>
      <c r="M558" s="292"/>
      <c r="N558" s="292"/>
      <c r="O558" s="292"/>
      <c r="P558" s="292"/>
      <c r="Q558" s="464"/>
      <c r="R558" s="292"/>
      <c r="S558" s="292"/>
      <c r="T558" s="292"/>
      <c r="U558" s="292"/>
      <c r="V558" s="292"/>
      <c r="W558" s="292"/>
      <c r="X558" s="292"/>
      <c r="Y558" s="292"/>
      <c r="Z558" s="292"/>
      <c r="AA558" s="292"/>
      <c r="AB558" s="292"/>
      <c r="AC558" s="292"/>
      <c r="AD558" s="292"/>
      <c r="AE558" s="407">
        <f>AE557</f>
        <v>0</v>
      </c>
      <c r="AF558" s="407">
        <f t="shared" ref="AF558" si="1612">AF557</f>
        <v>0</v>
      </c>
      <c r="AG558" s="407">
        <f t="shared" ref="AG558" si="1613">AG557</f>
        <v>0</v>
      </c>
      <c r="AH558" s="407">
        <f t="shared" ref="AH558" si="1614">AH557</f>
        <v>0</v>
      </c>
      <c r="AI558" s="407">
        <f t="shared" ref="AI558" si="1615">AI557</f>
        <v>0</v>
      </c>
      <c r="AJ558" s="407">
        <f t="shared" ref="AJ558" si="1616">AJ557</f>
        <v>0</v>
      </c>
      <c r="AK558" s="407">
        <f t="shared" ref="AK558" si="1617">AK557</f>
        <v>0</v>
      </c>
      <c r="AL558" s="407">
        <f t="shared" ref="AL558" si="1618">AL557</f>
        <v>0</v>
      </c>
      <c r="AM558" s="407">
        <f t="shared" ref="AM558" si="1619">AM557</f>
        <v>0</v>
      </c>
      <c r="AN558" s="407">
        <f t="shared" ref="AN558" si="1620">AN557</f>
        <v>0</v>
      </c>
      <c r="AO558" s="407">
        <f t="shared" ref="AO558" si="1621">AO557</f>
        <v>0</v>
      </c>
      <c r="AP558" s="407">
        <f t="shared" ref="AP558" si="1622">AP557</f>
        <v>0</v>
      </c>
      <c r="AQ558" s="407">
        <f t="shared" ref="AQ558" si="1623">AQ557</f>
        <v>0</v>
      </c>
      <c r="AR558" s="407">
        <f t="shared" ref="AR558" si="1624">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outlineLevel="1">
      <c r="A560" s="521">
        <v>43</v>
      </c>
      <c r="B560" s="424" t="s">
        <v>135</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25">AF560</f>
        <v>0</v>
      </c>
      <c r="AG561" s="407">
        <f t="shared" ref="AG561" si="1626">AG560</f>
        <v>0</v>
      </c>
      <c r="AH561" s="407">
        <f t="shared" ref="AH561" si="1627">AH560</f>
        <v>0</v>
      </c>
      <c r="AI561" s="407">
        <f t="shared" ref="AI561" si="1628">AI560</f>
        <v>0</v>
      </c>
      <c r="AJ561" s="407">
        <f t="shared" ref="AJ561" si="1629">AJ560</f>
        <v>0</v>
      </c>
      <c r="AK561" s="407">
        <f t="shared" ref="AK561" si="1630">AK560</f>
        <v>0</v>
      </c>
      <c r="AL561" s="407">
        <f t="shared" ref="AL561" si="1631">AL560</f>
        <v>0</v>
      </c>
      <c r="AM561" s="407">
        <f t="shared" ref="AM561" si="1632">AM560</f>
        <v>0</v>
      </c>
      <c r="AN561" s="407">
        <f t="shared" ref="AN561" si="1633">AN560</f>
        <v>0</v>
      </c>
      <c r="AO561" s="407">
        <f t="shared" ref="AO561" si="1634">AO560</f>
        <v>0</v>
      </c>
      <c r="AP561" s="407">
        <f t="shared" ref="AP561" si="1635">AP560</f>
        <v>0</v>
      </c>
      <c r="AQ561" s="407">
        <f t="shared" ref="AQ561" si="1636">AQ560</f>
        <v>0</v>
      </c>
      <c r="AR561" s="407">
        <f t="shared" ref="AR561" si="1637">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44</v>
      </c>
      <c r="B563" s="424" t="s">
        <v>136</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38">AF563</f>
        <v>0</v>
      </c>
      <c r="AG564" s="407">
        <f t="shared" ref="AG564" si="1639">AG563</f>
        <v>0</v>
      </c>
      <c r="AH564" s="407">
        <f t="shared" ref="AH564" si="1640">AH563</f>
        <v>0</v>
      </c>
      <c r="AI564" s="407">
        <f t="shared" ref="AI564" si="1641">AI563</f>
        <v>0</v>
      </c>
      <c r="AJ564" s="407">
        <f t="shared" ref="AJ564" si="1642">AJ563</f>
        <v>0</v>
      </c>
      <c r="AK564" s="407">
        <f t="shared" ref="AK564" si="1643">AK563</f>
        <v>0</v>
      </c>
      <c r="AL564" s="407">
        <f t="shared" ref="AL564" si="1644">AL563</f>
        <v>0</v>
      </c>
      <c r="AM564" s="407">
        <f t="shared" ref="AM564" si="1645">AM563</f>
        <v>0</v>
      </c>
      <c r="AN564" s="407">
        <f t="shared" ref="AN564" si="1646">AN563</f>
        <v>0</v>
      </c>
      <c r="AO564" s="407">
        <f t="shared" ref="AO564" si="1647">AO563</f>
        <v>0</v>
      </c>
      <c r="AP564" s="407">
        <f t="shared" ref="AP564" si="1648">AP563</f>
        <v>0</v>
      </c>
      <c r="AQ564" s="407">
        <f t="shared" ref="AQ564" si="1649">AQ563</f>
        <v>0</v>
      </c>
      <c r="AR564" s="407">
        <f t="shared" ref="AR564" si="1650">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45</v>
      </c>
      <c r="B566" s="424" t="s">
        <v>137</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51">AF566</f>
        <v>0</v>
      </c>
      <c r="AG567" s="407">
        <f t="shared" ref="AG567" si="1652">AG566</f>
        <v>0</v>
      </c>
      <c r="AH567" s="407">
        <f t="shared" ref="AH567" si="1653">AH566</f>
        <v>0</v>
      </c>
      <c r="AI567" s="407">
        <f t="shared" ref="AI567" si="1654">AI566</f>
        <v>0</v>
      </c>
      <c r="AJ567" s="407">
        <f t="shared" ref="AJ567" si="1655">AJ566</f>
        <v>0</v>
      </c>
      <c r="AK567" s="407">
        <f t="shared" ref="AK567" si="1656">AK566</f>
        <v>0</v>
      </c>
      <c r="AL567" s="407">
        <f t="shared" ref="AL567" si="1657">AL566</f>
        <v>0</v>
      </c>
      <c r="AM567" s="407">
        <f t="shared" ref="AM567" si="1658">AM566</f>
        <v>0</v>
      </c>
      <c r="AN567" s="407">
        <f t="shared" ref="AN567" si="1659">AN566</f>
        <v>0</v>
      </c>
      <c r="AO567" s="407">
        <f t="shared" ref="AO567" si="1660">AO566</f>
        <v>0</v>
      </c>
      <c r="AP567" s="407">
        <f t="shared" ref="AP567" si="1661">AP566</f>
        <v>0</v>
      </c>
      <c r="AQ567" s="407">
        <f t="shared" ref="AQ567" si="1662">AQ566</f>
        <v>0</v>
      </c>
      <c r="AR567" s="407">
        <f t="shared" ref="AR567" si="1663">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46</v>
      </c>
      <c r="B569" s="424" t="s">
        <v>138</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64">AF569</f>
        <v>0</v>
      </c>
      <c r="AG570" s="407">
        <f t="shared" ref="AG570" si="1665">AG569</f>
        <v>0</v>
      </c>
      <c r="AH570" s="407">
        <f t="shared" ref="AH570" si="1666">AH569</f>
        <v>0</v>
      </c>
      <c r="AI570" s="407">
        <f t="shared" ref="AI570" si="1667">AI569</f>
        <v>0</v>
      </c>
      <c r="AJ570" s="407">
        <f t="shared" ref="AJ570" si="1668">AJ569</f>
        <v>0</v>
      </c>
      <c r="AK570" s="407">
        <f t="shared" ref="AK570" si="1669">AK569</f>
        <v>0</v>
      </c>
      <c r="AL570" s="407">
        <f t="shared" ref="AL570" si="1670">AL569</f>
        <v>0</v>
      </c>
      <c r="AM570" s="407">
        <f t="shared" ref="AM570" si="1671">AM569</f>
        <v>0</v>
      </c>
      <c r="AN570" s="407">
        <f t="shared" ref="AN570" si="1672">AN569</f>
        <v>0</v>
      </c>
      <c r="AO570" s="407">
        <f t="shared" ref="AO570" si="1673">AO569</f>
        <v>0</v>
      </c>
      <c r="AP570" s="407">
        <f t="shared" ref="AP570" si="1674">AP569</f>
        <v>0</v>
      </c>
      <c r="AQ570" s="407">
        <f t="shared" ref="AQ570" si="1675">AQ569</f>
        <v>0</v>
      </c>
      <c r="AR570" s="407">
        <f t="shared" ref="AR570" si="1676">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47</v>
      </c>
      <c r="B572" s="424" t="s">
        <v>139</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677">AF572</f>
        <v>0</v>
      </c>
      <c r="AG573" s="407">
        <f t="shared" ref="AG573" si="1678">AG572</f>
        <v>0</v>
      </c>
      <c r="AH573" s="407">
        <f t="shared" ref="AH573" si="1679">AH572</f>
        <v>0</v>
      </c>
      <c r="AI573" s="407">
        <f t="shared" ref="AI573" si="1680">AI572</f>
        <v>0</v>
      </c>
      <c r="AJ573" s="407">
        <f t="shared" ref="AJ573" si="1681">AJ572</f>
        <v>0</v>
      </c>
      <c r="AK573" s="407">
        <f t="shared" ref="AK573" si="1682">AK572</f>
        <v>0</v>
      </c>
      <c r="AL573" s="407">
        <f t="shared" ref="AL573" si="1683">AL572</f>
        <v>0</v>
      </c>
      <c r="AM573" s="407">
        <f t="shared" ref="AM573" si="1684">AM572</f>
        <v>0</v>
      </c>
      <c r="AN573" s="407">
        <f t="shared" ref="AN573" si="1685">AN572</f>
        <v>0</v>
      </c>
      <c r="AO573" s="407">
        <f t="shared" ref="AO573" si="1686">AO572</f>
        <v>0</v>
      </c>
      <c r="AP573" s="407">
        <f t="shared" ref="AP573" si="1687">AP572</f>
        <v>0</v>
      </c>
      <c r="AQ573" s="407">
        <f t="shared" ref="AQ573" si="1688">AQ572</f>
        <v>0</v>
      </c>
      <c r="AR573" s="407">
        <f t="shared" ref="AR573" si="1689">AR572</f>
        <v>0</v>
      </c>
      <c r="AS573" s="303"/>
    </row>
    <row r="574" spans="1:45" outlineLevel="1">
      <c r="A574" s="521"/>
      <c r="B574" s="424"/>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408"/>
      <c r="AF574" s="421"/>
      <c r="AG574" s="421"/>
      <c r="AH574" s="421"/>
      <c r="AI574" s="421"/>
      <c r="AJ574" s="421"/>
      <c r="AK574" s="421"/>
      <c r="AL574" s="421"/>
      <c r="AM574" s="421"/>
      <c r="AN574" s="421"/>
      <c r="AO574" s="421"/>
      <c r="AP574" s="421"/>
      <c r="AQ574" s="421"/>
      <c r="AR574" s="421"/>
      <c r="AS574" s="303"/>
    </row>
    <row r="575" spans="1:45" ht="30" outlineLevel="1">
      <c r="A575" s="521">
        <v>48</v>
      </c>
      <c r="B575" s="424" t="s">
        <v>140</v>
      </c>
      <c r="C575" s="288" t="s">
        <v>25</v>
      </c>
      <c r="D575" s="292"/>
      <c r="E575" s="292"/>
      <c r="F575" s="292"/>
      <c r="G575" s="292"/>
      <c r="H575" s="292"/>
      <c r="I575" s="292"/>
      <c r="J575" s="292"/>
      <c r="K575" s="292"/>
      <c r="L575" s="292"/>
      <c r="M575" s="292"/>
      <c r="N575" s="292"/>
      <c r="O575" s="292"/>
      <c r="P575" s="292"/>
      <c r="Q575" s="292">
        <v>12</v>
      </c>
      <c r="R575" s="292"/>
      <c r="S575" s="292"/>
      <c r="T575" s="292"/>
      <c r="U575" s="292"/>
      <c r="V575" s="292"/>
      <c r="W575" s="292"/>
      <c r="X575" s="292"/>
      <c r="Y575" s="292"/>
      <c r="Z575" s="292"/>
      <c r="AA575" s="292"/>
      <c r="AB575" s="292"/>
      <c r="AC575" s="292"/>
      <c r="AD575" s="292"/>
      <c r="AE575" s="422"/>
      <c r="AF575" s="406"/>
      <c r="AG575" s="406"/>
      <c r="AH575" s="406"/>
      <c r="AI575" s="406"/>
      <c r="AJ575" s="406"/>
      <c r="AK575" s="406"/>
      <c r="AL575" s="411"/>
      <c r="AM575" s="411"/>
      <c r="AN575" s="411"/>
      <c r="AO575" s="411"/>
      <c r="AP575" s="411"/>
      <c r="AQ575" s="411"/>
      <c r="AR575" s="411"/>
      <c r="AS575" s="293">
        <f>SUM(AE575:AR575)</f>
        <v>0</v>
      </c>
    </row>
    <row r="576" spans="1:45" outlineLevel="1">
      <c r="A576" s="521"/>
      <c r="B576" s="427" t="s">
        <v>307</v>
      </c>
      <c r="C576" s="288" t="s">
        <v>163</v>
      </c>
      <c r="D576" s="292"/>
      <c r="E576" s="292"/>
      <c r="F576" s="292"/>
      <c r="G576" s="292"/>
      <c r="H576" s="292"/>
      <c r="I576" s="292"/>
      <c r="J576" s="292"/>
      <c r="K576" s="292"/>
      <c r="L576" s="292"/>
      <c r="M576" s="292"/>
      <c r="N576" s="292"/>
      <c r="O576" s="292"/>
      <c r="P576" s="292"/>
      <c r="Q576" s="292">
        <f>Q575</f>
        <v>12</v>
      </c>
      <c r="R576" s="292"/>
      <c r="S576" s="292"/>
      <c r="T576" s="292"/>
      <c r="U576" s="292"/>
      <c r="V576" s="292"/>
      <c r="W576" s="292"/>
      <c r="X576" s="292"/>
      <c r="Y576" s="292"/>
      <c r="Z576" s="292"/>
      <c r="AA576" s="292"/>
      <c r="AB576" s="292"/>
      <c r="AC576" s="292"/>
      <c r="AD576" s="292"/>
      <c r="AE576" s="407">
        <f>AE575</f>
        <v>0</v>
      </c>
      <c r="AF576" s="407">
        <f t="shared" ref="AF576" si="1690">AF575</f>
        <v>0</v>
      </c>
      <c r="AG576" s="407">
        <f t="shared" ref="AG576" si="1691">AG575</f>
        <v>0</v>
      </c>
      <c r="AH576" s="407">
        <f t="shared" ref="AH576" si="1692">AH575</f>
        <v>0</v>
      </c>
      <c r="AI576" s="407">
        <f t="shared" ref="AI576" si="1693">AI575</f>
        <v>0</v>
      </c>
      <c r="AJ576" s="407">
        <f t="shared" ref="AJ576" si="1694">AJ575</f>
        <v>0</v>
      </c>
      <c r="AK576" s="407">
        <f t="shared" ref="AK576" si="1695">AK575</f>
        <v>0</v>
      </c>
      <c r="AL576" s="407">
        <f t="shared" ref="AL576" si="1696">AL575</f>
        <v>0</v>
      </c>
      <c r="AM576" s="407">
        <f t="shared" ref="AM576" si="1697">AM575</f>
        <v>0</v>
      </c>
      <c r="AN576" s="407">
        <f t="shared" ref="AN576" si="1698">AN575</f>
        <v>0</v>
      </c>
      <c r="AO576" s="407">
        <f t="shared" ref="AO576" si="1699">AO575</f>
        <v>0</v>
      </c>
      <c r="AP576" s="407">
        <f t="shared" ref="AP576" si="1700">AP575</f>
        <v>0</v>
      </c>
      <c r="AQ576" s="407">
        <f t="shared" ref="AQ576" si="1701">AQ575</f>
        <v>0</v>
      </c>
      <c r="AR576" s="407">
        <f t="shared" ref="AR576" si="1702">AR575</f>
        <v>0</v>
      </c>
      <c r="AS576" s="303"/>
    </row>
    <row r="577" spans="1:45" outlineLevel="1">
      <c r="A577" s="521"/>
      <c r="B577" s="424"/>
      <c r="C577" s="288"/>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c r="AA577" s="288"/>
      <c r="AB577" s="288"/>
      <c r="AC577" s="288"/>
      <c r="AD577" s="288"/>
      <c r="AE577" s="408"/>
      <c r="AF577" s="421"/>
      <c r="AG577" s="421"/>
      <c r="AH577" s="421"/>
      <c r="AI577" s="421"/>
      <c r="AJ577" s="421"/>
      <c r="AK577" s="421"/>
      <c r="AL577" s="421"/>
      <c r="AM577" s="421"/>
      <c r="AN577" s="421"/>
      <c r="AO577" s="421"/>
      <c r="AP577" s="421"/>
      <c r="AQ577" s="421"/>
      <c r="AR577" s="421"/>
      <c r="AS577" s="303"/>
    </row>
    <row r="578" spans="1:45" ht="30" outlineLevel="1">
      <c r="A578" s="521">
        <v>49</v>
      </c>
      <c r="B578" s="424" t="s">
        <v>141</v>
      </c>
      <c r="C578" s="288" t="s">
        <v>25</v>
      </c>
      <c r="D578" s="292"/>
      <c r="E578" s="292"/>
      <c r="F578" s="292"/>
      <c r="G578" s="292"/>
      <c r="H578" s="292"/>
      <c r="I578" s="292"/>
      <c r="J578" s="292"/>
      <c r="K578" s="292"/>
      <c r="L578" s="292"/>
      <c r="M578" s="292"/>
      <c r="N578" s="292"/>
      <c r="O578" s="292"/>
      <c r="P578" s="292"/>
      <c r="Q578" s="292">
        <v>12</v>
      </c>
      <c r="R578" s="292"/>
      <c r="S578" s="292"/>
      <c r="T578" s="292"/>
      <c r="U578" s="292"/>
      <c r="V578" s="292"/>
      <c r="W578" s="292"/>
      <c r="X578" s="292"/>
      <c r="Y578" s="292"/>
      <c r="Z578" s="292"/>
      <c r="AA578" s="292"/>
      <c r="AB578" s="292"/>
      <c r="AC578" s="292"/>
      <c r="AD578" s="292"/>
      <c r="AE578" s="422"/>
      <c r="AF578" s="406"/>
      <c r="AG578" s="406"/>
      <c r="AH578" s="406"/>
      <c r="AI578" s="406"/>
      <c r="AJ578" s="406"/>
      <c r="AK578" s="406"/>
      <c r="AL578" s="411"/>
      <c r="AM578" s="411"/>
      <c r="AN578" s="411"/>
      <c r="AO578" s="411"/>
      <c r="AP578" s="411"/>
      <c r="AQ578" s="411"/>
      <c r="AR578" s="411"/>
      <c r="AS578" s="293">
        <f>SUM(AE578:AR578)</f>
        <v>0</v>
      </c>
    </row>
    <row r="579" spans="1:45" outlineLevel="1">
      <c r="A579" s="521"/>
      <c r="B579" s="427" t="s">
        <v>307</v>
      </c>
      <c r="C579" s="288" t="s">
        <v>163</v>
      </c>
      <c r="D579" s="292"/>
      <c r="E579" s="292"/>
      <c r="F579" s="292"/>
      <c r="G579" s="292"/>
      <c r="H579" s="292"/>
      <c r="I579" s="292"/>
      <c r="J579" s="292"/>
      <c r="K579" s="292"/>
      <c r="L579" s="292"/>
      <c r="M579" s="292"/>
      <c r="N579" s="292"/>
      <c r="O579" s="292"/>
      <c r="P579" s="292"/>
      <c r="Q579" s="292">
        <f>Q578</f>
        <v>12</v>
      </c>
      <c r="R579" s="292"/>
      <c r="S579" s="292"/>
      <c r="T579" s="292"/>
      <c r="U579" s="292"/>
      <c r="V579" s="292"/>
      <c r="W579" s="292"/>
      <c r="X579" s="292"/>
      <c r="Y579" s="292"/>
      <c r="Z579" s="292"/>
      <c r="AA579" s="292"/>
      <c r="AB579" s="292"/>
      <c r="AC579" s="292"/>
      <c r="AD579" s="292"/>
      <c r="AE579" s="407">
        <f>AE578</f>
        <v>0</v>
      </c>
      <c r="AF579" s="407">
        <f t="shared" ref="AF579" si="1703">AF578</f>
        <v>0</v>
      </c>
      <c r="AG579" s="407">
        <f t="shared" ref="AG579" si="1704">AG578</f>
        <v>0</v>
      </c>
      <c r="AH579" s="407">
        <f t="shared" ref="AH579" si="1705">AH578</f>
        <v>0</v>
      </c>
      <c r="AI579" s="407">
        <f t="shared" ref="AI579" si="1706">AI578</f>
        <v>0</v>
      </c>
      <c r="AJ579" s="407">
        <f t="shared" ref="AJ579" si="1707">AJ578</f>
        <v>0</v>
      </c>
      <c r="AK579" s="407">
        <f t="shared" ref="AK579" si="1708">AK578</f>
        <v>0</v>
      </c>
      <c r="AL579" s="407">
        <f t="shared" ref="AL579" si="1709">AL578</f>
        <v>0</v>
      </c>
      <c r="AM579" s="407">
        <f t="shared" ref="AM579" si="1710">AM578</f>
        <v>0</v>
      </c>
      <c r="AN579" s="407">
        <f t="shared" ref="AN579" si="1711">AN578</f>
        <v>0</v>
      </c>
      <c r="AO579" s="407">
        <f t="shared" ref="AO579" si="1712">AO578</f>
        <v>0</v>
      </c>
      <c r="AP579" s="407">
        <f t="shared" ref="AP579" si="1713">AP578</f>
        <v>0</v>
      </c>
      <c r="AQ579" s="407">
        <f t="shared" ref="AQ579" si="1714">AQ578</f>
        <v>0</v>
      </c>
      <c r="AR579" s="407">
        <f t="shared" ref="AR579" si="1715">AR578</f>
        <v>0</v>
      </c>
      <c r="AS579" s="303"/>
    </row>
    <row r="580" spans="1:45" outlineLevel="1">
      <c r="A580" s="521"/>
      <c r="B580" s="427"/>
      <c r="C580" s="302"/>
      <c r="D580" s="288"/>
      <c r="E580" s="288"/>
      <c r="F580" s="288"/>
      <c r="G580" s="288"/>
      <c r="H580" s="288"/>
      <c r="I580" s="288"/>
      <c r="J580" s="288"/>
      <c r="K580" s="288"/>
      <c r="L580" s="288"/>
      <c r="M580" s="288"/>
      <c r="N580" s="288"/>
      <c r="O580" s="288"/>
      <c r="P580" s="288"/>
      <c r="Q580" s="288"/>
      <c r="R580" s="288"/>
      <c r="S580" s="288"/>
      <c r="T580" s="288"/>
      <c r="U580" s="288"/>
      <c r="V580" s="288"/>
      <c r="W580" s="288"/>
      <c r="X580" s="288"/>
      <c r="Y580" s="288"/>
      <c r="Z580" s="288"/>
      <c r="AA580" s="288"/>
      <c r="AB580" s="288"/>
      <c r="AC580" s="288"/>
      <c r="AD580" s="288"/>
      <c r="AE580" s="298"/>
      <c r="AF580" s="298"/>
      <c r="AG580" s="298"/>
      <c r="AH580" s="298"/>
      <c r="AI580" s="298"/>
      <c r="AJ580" s="298"/>
      <c r="AK580" s="298"/>
      <c r="AL580" s="298"/>
      <c r="AM580" s="298"/>
      <c r="AN580" s="298"/>
      <c r="AO580" s="298"/>
      <c r="AP580" s="298"/>
      <c r="AQ580" s="298"/>
      <c r="AR580" s="298"/>
      <c r="AS580" s="303"/>
    </row>
    <row r="581" spans="1:45" ht="15.75">
      <c r="B581" s="324" t="s">
        <v>291</v>
      </c>
      <c r="C581" s="326"/>
      <c r="D581" s="326">
        <f>SUM(D418:D579)</f>
        <v>84342585.266531795</v>
      </c>
      <c r="E581" s="326">
        <f t="shared" ref="E581:AD581" si="1716">SUM(E418:E579)</f>
        <v>75286166.862910673</v>
      </c>
      <c r="F581" s="326">
        <f t="shared" si="1716"/>
        <v>73214612.666673928</v>
      </c>
      <c r="G581" s="326">
        <f t="shared" si="1716"/>
        <v>72964061.92546764</v>
      </c>
      <c r="H581" s="326">
        <f t="shared" si="1716"/>
        <v>66502602.61700134</v>
      </c>
      <c r="I581" s="326">
        <f t="shared" si="1716"/>
        <v>64240470.389070541</v>
      </c>
      <c r="J581" s="326">
        <f t="shared" si="1716"/>
        <v>64038789.431055933</v>
      </c>
      <c r="K581" s="326">
        <f t="shared" si="1716"/>
        <v>63822089.828486361</v>
      </c>
      <c r="L581" s="326">
        <f t="shared" si="1716"/>
        <v>63044769.148882069</v>
      </c>
      <c r="M581" s="326">
        <f t="shared" si="1716"/>
        <v>62643328.946164988</v>
      </c>
      <c r="N581" s="326">
        <f t="shared" si="1716"/>
        <v>60641889.96119155</v>
      </c>
      <c r="O581" s="326">
        <f t="shared" si="1716"/>
        <v>58591012.785449401</v>
      </c>
      <c r="P581" s="326">
        <f t="shared" si="1716"/>
        <v>43294623.963122472</v>
      </c>
      <c r="Q581" s="326"/>
      <c r="R581" s="326">
        <f t="shared" si="1716"/>
        <v>8839.2322793845833</v>
      </c>
      <c r="S581" s="326">
        <f t="shared" si="1716"/>
        <v>8373.0031133312568</v>
      </c>
      <c r="T581" s="326">
        <f t="shared" si="1716"/>
        <v>8367.5915561162619</v>
      </c>
      <c r="U581" s="326">
        <f t="shared" si="1716"/>
        <v>8324.2369427123613</v>
      </c>
      <c r="V581" s="326">
        <f t="shared" si="1716"/>
        <v>7289.8117171633648</v>
      </c>
      <c r="W581" s="326">
        <f t="shared" si="1716"/>
        <v>7096.4419580678632</v>
      </c>
      <c r="X581" s="326">
        <f t="shared" si="1716"/>
        <v>7060.9661941028953</v>
      </c>
      <c r="Y581" s="326">
        <f t="shared" si="1716"/>
        <v>7018.6758766079347</v>
      </c>
      <c r="Z581" s="326">
        <f t="shared" si="1716"/>
        <v>6974.8386662581916</v>
      </c>
      <c r="AA581" s="326">
        <f t="shared" si="1716"/>
        <v>6934.4495223490831</v>
      </c>
      <c r="AB581" s="326">
        <f t="shared" si="1716"/>
        <v>6684.129050508378</v>
      </c>
      <c r="AC581" s="326">
        <f t="shared" si="1716"/>
        <v>6263.3982286161563</v>
      </c>
      <c r="AD581" s="326">
        <f t="shared" si="1716"/>
        <v>4368.2442441410622</v>
      </c>
      <c r="AE581" s="326">
        <f>IF(AE416="kWh",SUMPRODUCT(D418:D579,AE418:AE579))</f>
        <v>44400970.742536925</v>
      </c>
      <c r="AF581" s="326">
        <f>IF(AF416="kWh",SUMPRODUCT(D418:D579,AF418:AF579))</f>
        <v>7409434.6350645646</v>
      </c>
      <c r="AG581" s="326">
        <f>IF(AG416="kw",SUMPRODUCT(Q418:Q579,R418:R579,AG418:AG579),SUMPRODUCT(D418:D579,AG418:AG579))</f>
        <v>26300.312742971677</v>
      </c>
      <c r="AH581" s="326">
        <f>IF(AH416="kw",SUMPRODUCT(Q418:Q579,R418:R579,AH418:AH579),SUMPRODUCT(D418:D579,AH418:AH579))</f>
        <v>2199.1905216009495</v>
      </c>
      <c r="AI581" s="326">
        <f>IF(AI416="kw",SUMPRODUCT(Q418:Q579,R418:R579,AI418:AI579),SUMPRODUCT(D418:D579,AI418:AI579))</f>
        <v>9657.399411396822</v>
      </c>
      <c r="AJ581" s="326">
        <f>IF(AJ416="kw",SUMPRODUCT(Q418:Q579,R418:R579,AJ418:AJ579),SUMPRODUCT(D418:D579,AJ418:AJ579))</f>
        <v>0</v>
      </c>
      <c r="AK581" s="326">
        <f>IF(AK416="kw",SUMPRODUCT(Q418:Q579,R418:R579,AK418:AK579),SUMPRODUCT(D418:D579,AK418:AK579))</f>
        <v>2130908.4724112065</v>
      </c>
      <c r="AL581" s="326">
        <f>IF(AL416="kw",SUMPRODUCT(Q418:Q579,R418:R579,AL418:AL579),SUMPRODUCT(D418:D579,AL418:AL579))</f>
        <v>0</v>
      </c>
      <c r="AM581" s="326">
        <f>IF(AM416="kw",SUMPRODUCT(Q418:Q579,R418:R579,AM418:AM579),SUMPRODUCT(D418:D579,AM418:AM579))</f>
        <v>0</v>
      </c>
      <c r="AN581" s="326">
        <f>IF(AN416="kw",SUMPRODUCT(Q418:Q579,R418:R579,AN418:AN579),SUMPRODUCT(D418:D579,AN418:AN579))</f>
        <v>0</v>
      </c>
      <c r="AO581" s="326">
        <f>IF(AO416="kw",SUMPRODUCT(Q418:Q579,R418:R579,AO418:AO579),SUMPRODUCT(D418:D579,AO418:AO579))</f>
        <v>0</v>
      </c>
      <c r="AP581" s="326">
        <f>IF(AP416="kw",SUMPRODUCT(Q418:Q579,R418:R579,AP418:AP579),SUMPRODUCT(D418:D579,AP418:AP579))</f>
        <v>0</v>
      </c>
      <c r="AQ581" s="326">
        <f>IF(AQ416="kw",SUMPRODUCT(Q418:Q579,R418:R579,AQ418:AQ579),SUMPRODUCT(D418:D579,AQ418:AQ579))</f>
        <v>0</v>
      </c>
      <c r="AR581" s="326">
        <f>IF(AR416="kw",SUMPRODUCT(Q418:Q579,R418:R579,AR418:AR579),SUMPRODUCT(D418:D579,AR418:AR579))</f>
        <v>0</v>
      </c>
      <c r="AS581" s="327"/>
    </row>
    <row r="582" spans="1:45" ht="15.75">
      <c r="B582" s="387" t="s">
        <v>292</v>
      </c>
      <c r="C582" s="388"/>
      <c r="D582" s="388"/>
      <c r="E582" s="388"/>
      <c r="F582" s="388"/>
      <c r="G582" s="388"/>
      <c r="H582" s="388"/>
      <c r="I582" s="388"/>
      <c r="J582" s="388"/>
      <c r="K582" s="388"/>
      <c r="L582" s="388"/>
      <c r="M582" s="388"/>
      <c r="N582" s="388"/>
      <c r="O582" s="388"/>
      <c r="P582" s="388"/>
      <c r="Q582" s="388"/>
      <c r="R582" s="388"/>
      <c r="S582" s="388"/>
      <c r="T582" s="388"/>
      <c r="U582" s="388"/>
      <c r="V582" s="388"/>
      <c r="W582" s="388"/>
      <c r="X582" s="388"/>
      <c r="Y582" s="388"/>
      <c r="Z582" s="388"/>
      <c r="AA582" s="388"/>
      <c r="AB582" s="388"/>
      <c r="AC582" s="388"/>
      <c r="AD582" s="388"/>
      <c r="AE582" s="388">
        <f>HLOOKUP(AE415,'2. LRAMVA Threshold'!$B$42:$Q$60,9,FALSE)</f>
        <v>0</v>
      </c>
      <c r="AF582" s="388">
        <f>HLOOKUP(AF415,'2. LRAMVA Threshold'!$B$42:$Q$53,9,FALSE)</f>
        <v>0</v>
      </c>
      <c r="AG582" s="388">
        <f>HLOOKUP(AG225,'2. LRAMVA Threshold'!$B$42:$Q$53,9,FALSE)</f>
        <v>0</v>
      </c>
      <c r="AH582" s="388">
        <f>HLOOKUP(AH225,'2. LRAMVA Threshold'!$B$42:$Q$53,9,FALSE)</f>
        <v>0</v>
      </c>
      <c r="AI582" s="388">
        <f>HLOOKUP(AI225,'2. LRAMVA Threshold'!$B$42:$Q$53,9,FALSE)</f>
        <v>0</v>
      </c>
      <c r="AJ582" s="388">
        <f>HLOOKUP(AJ225,'2. LRAMVA Threshold'!$B$42:$Q$53,9,FALSE)</f>
        <v>0</v>
      </c>
      <c r="AK582" s="388">
        <f>HLOOKUP(AK225,'2. LRAMVA Threshold'!$B$42:$Q$53,9,FALSE)</f>
        <v>0</v>
      </c>
      <c r="AL582" s="388">
        <f>HLOOKUP(AL225,'2. LRAMVA Threshold'!$B$42:$Q$53,9,FALSE)</f>
        <v>0</v>
      </c>
      <c r="AM582" s="388">
        <f>HLOOKUP(AM225,'2. LRAMVA Threshold'!$B$42:$Q$53,9,FALSE)</f>
        <v>0</v>
      </c>
      <c r="AN582" s="388">
        <f>HLOOKUP(AN225,'2. LRAMVA Threshold'!$B$42:$Q$53,9,FALSE)</f>
        <v>0</v>
      </c>
      <c r="AO582" s="388">
        <f>HLOOKUP(AO225,'2. LRAMVA Threshold'!$B$42:$Q$53,9,FALSE)</f>
        <v>0</v>
      </c>
      <c r="AP582" s="388">
        <f>HLOOKUP(AP225,'2. LRAMVA Threshold'!$B$42:$Q$53,9,FALSE)</f>
        <v>0</v>
      </c>
      <c r="AQ582" s="388">
        <f>HLOOKUP(AQ225,'2. LRAMVA Threshold'!$B$42:$Q$53,9,FALSE)</f>
        <v>0</v>
      </c>
      <c r="AR582" s="388">
        <f>HLOOKUP(AR225,'2. LRAMVA Threshold'!$B$42:$Q$53,9,FALSE)</f>
        <v>0</v>
      </c>
      <c r="AS582" s="389"/>
    </row>
    <row r="583" spans="1:45">
      <c r="B583" s="390"/>
      <c r="C583" s="428"/>
      <c r="D583" s="429"/>
      <c r="E583" s="429"/>
      <c r="F583" s="429"/>
      <c r="G583" s="429"/>
      <c r="H583" s="429"/>
      <c r="I583" s="429"/>
      <c r="J583" s="429"/>
      <c r="K583" s="429"/>
      <c r="L583" s="429"/>
      <c r="M583" s="429"/>
      <c r="N583" s="392"/>
      <c r="O583" s="392"/>
      <c r="P583" s="392"/>
      <c r="Q583" s="429"/>
      <c r="R583" s="430"/>
      <c r="S583" s="429"/>
      <c r="T583" s="429"/>
      <c r="U583" s="429"/>
      <c r="V583" s="431"/>
      <c r="W583" s="431"/>
      <c r="X583" s="431"/>
      <c r="Y583" s="431"/>
      <c r="Z583" s="429"/>
      <c r="AA583" s="429"/>
      <c r="AB583" s="392"/>
      <c r="AC583" s="392"/>
      <c r="AD583" s="392"/>
      <c r="AE583" s="432"/>
      <c r="AF583" s="432"/>
      <c r="AG583" s="432"/>
      <c r="AH583" s="432"/>
      <c r="AI583" s="432"/>
      <c r="AJ583" s="432"/>
      <c r="AK583" s="432"/>
      <c r="AL583" s="395"/>
      <c r="AM583" s="395"/>
      <c r="AN583" s="395"/>
      <c r="AO583" s="395"/>
      <c r="AP583" s="395"/>
      <c r="AQ583" s="395"/>
      <c r="AR583" s="395"/>
      <c r="AS583" s="396"/>
    </row>
    <row r="584" spans="1:45">
      <c r="B584" s="321" t="s">
        <v>293</v>
      </c>
      <c r="C584" s="335"/>
      <c r="D584" s="335"/>
      <c r="E584" s="372"/>
      <c r="F584" s="372"/>
      <c r="G584" s="372"/>
      <c r="H584" s="372"/>
      <c r="I584" s="372"/>
      <c r="J584" s="372"/>
      <c r="K584" s="372"/>
      <c r="L584" s="372"/>
      <c r="M584" s="372"/>
      <c r="N584" s="372"/>
      <c r="O584" s="372"/>
      <c r="P584" s="372"/>
      <c r="Q584" s="372"/>
      <c r="R584" s="288"/>
      <c r="S584" s="337"/>
      <c r="T584" s="337"/>
      <c r="U584" s="337"/>
      <c r="V584" s="336"/>
      <c r="W584" s="336"/>
      <c r="X584" s="336"/>
      <c r="Y584" s="336"/>
      <c r="Z584" s="337"/>
      <c r="AA584" s="337"/>
      <c r="AB584" s="337"/>
      <c r="AC584" s="337"/>
      <c r="AD584" s="337"/>
      <c r="AE584" s="824">
        <f>HLOOKUP(AE$35,'3.  Distribution Rates'!$C$122:$P$135,9,FALSE)</f>
        <v>0</v>
      </c>
      <c r="AF584" s="824">
        <f>HLOOKUP(AF$35,'3.  Distribution Rates'!$C$122:$P$135,9,FALSE)</f>
        <v>0</v>
      </c>
      <c r="AG584" s="338">
        <f>HLOOKUP(AG$35,'3.  Distribution Rates'!$C$122:$P$135,9,FALSE)</f>
        <v>0</v>
      </c>
      <c r="AH584" s="338">
        <f>HLOOKUP(AH$35,'3.  Distribution Rates'!$C$122:$P$135,9,FALSE)</f>
        <v>0</v>
      </c>
      <c r="AI584" s="338">
        <f>HLOOKUP(AI$35,'3.  Distribution Rates'!$C$122:$P$135,9,FALSE)</f>
        <v>0</v>
      </c>
      <c r="AJ584" s="338">
        <f>HLOOKUP(AJ$35,'3.  Distribution Rates'!$C$122:$P$135,9,FALSE)</f>
        <v>0</v>
      </c>
      <c r="AK584" s="338">
        <f>HLOOKUP(AK$35,'3.  Distribution Rates'!$C$122:$P$135,9,FALSE)</f>
        <v>0</v>
      </c>
      <c r="AL584" s="338">
        <f>HLOOKUP(AL$35,'3.  Distribution Rates'!$C$122:$P$135,9,FALSE)</f>
        <v>0</v>
      </c>
      <c r="AM584" s="338">
        <f>HLOOKUP(AM$35,'3.  Distribution Rates'!$C$122:$P$135,9,FALSE)</f>
        <v>0</v>
      </c>
      <c r="AN584" s="338">
        <f>HLOOKUP(AN$35,'3.  Distribution Rates'!$C$122:$P$135,9,FALSE)</f>
        <v>0</v>
      </c>
      <c r="AO584" s="338">
        <f>HLOOKUP(AO$35,'3.  Distribution Rates'!$C$122:$P$135,9,FALSE)</f>
        <v>0</v>
      </c>
      <c r="AP584" s="338">
        <f>HLOOKUP(AP$35,'3.  Distribution Rates'!$C$122:$P$135,9,FALSE)</f>
        <v>0</v>
      </c>
      <c r="AQ584" s="338">
        <f>HLOOKUP(AQ$35,'3.  Distribution Rates'!$C$122:$P$135,9,FALSE)</f>
        <v>0</v>
      </c>
      <c r="AR584" s="338">
        <f>HLOOKUP(AR$35,'3.  Distribution Rates'!$C$122:$P$135,9,FALSE)</f>
        <v>0</v>
      </c>
      <c r="AS584" s="437"/>
    </row>
    <row r="585" spans="1:45">
      <c r="B585" s="321" t="s">
        <v>294</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'4.  2011-2014 LRAM'!AM140*AE584</f>
        <v>0</v>
      </c>
      <c r="AF585" s="374">
        <f>'4.  2011-2014 LRAM'!AN140*AF584</f>
        <v>0</v>
      </c>
      <c r="AG585" s="374">
        <f>'4.  2011-2014 LRAM'!AO140*AG584</f>
        <v>0</v>
      </c>
      <c r="AH585" s="374">
        <f>'4.  2011-2014 LRAM'!AP140*AH584</f>
        <v>0</v>
      </c>
      <c r="AI585" s="374">
        <f>'4.  2011-2014 LRAM'!AQ140*AI584</f>
        <v>0</v>
      </c>
      <c r="AJ585" s="374">
        <f>'4.  2011-2014 LRAM'!AR140*AJ584</f>
        <v>0</v>
      </c>
      <c r="AK585" s="374">
        <f>'4.  2011-2014 LRAM'!AS140*AK584</f>
        <v>0</v>
      </c>
      <c r="AL585" s="374">
        <f>'4.  2011-2014 LRAM'!AT140*AL584</f>
        <v>0</v>
      </c>
      <c r="AM585" s="374">
        <f>'4.  2011-2014 LRAM'!AU140*AM584</f>
        <v>0</v>
      </c>
      <c r="AN585" s="374">
        <f>'4.  2011-2014 LRAM'!AV140*AN584</f>
        <v>0</v>
      </c>
      <c r="AO585" s="374">
        <f>'4.  2011-2014 LRAM'!AW140*AO584</f>
        <v>0</v>
      </c>
      <c r="AP585" s="374">
        <f>'4.  2011-2014 LRAM'!AX140*AP584</f>
        <v>0</v>
      </c>
      <c r="AQ585" s="374">
        <f>'4.  2011-2014 LRAM'!AY140*AQ584</f>
        <v>0</v>
      </c>
      <c r="AR585" s="374">
        <f>'4.  2011-2014 LRAM'!AZ140*AR584</f>
        <v>0</v>
      </c>
      <c r="AS585" s="615">
        <f t="shared" ref="AS585:AS590" si="1717">SUM(AE585:AR585)</f>
        <v>0</v>
      </c>
    </row>
    <row r="586" spans="1:45">
      <c r="B586" s="321" t="s">
        <v>295</v>
      </c>
      <c r="C586" s="342"/>
      <c r="D586" s="306"/>
      <c r="E586" s="276"/>
      <c r="F586" s="276"/>
      <c r="G586" s="276"/>
      <c r="H586" s="276"/>
      <c r="I586" s="276"/>
      <c r="J586" s="276"/>
      <c r="K586" s="276"/>
      <c r="L586" s="276"/>
      <c r="M586" s="276"/>
      <c r="N586" s="276"/>
      <c r="O586" s="276"/>
      <c r="P586" s="276"/>
      <c r="Q586" s="276"/>
      <c r="R586" s="288"/>
      <c r="S586" s="276"/>
      <c r="T586" s="276"/>
      <c r="U586" s="276"/>
      <c r="V586" s="306"/>
      <c r="W586" s="306"/>
      <c r="X586" s="306"/>
      <c r="Y586" s="306"/>
      <c r="Z586" s="276"/>
      <c r="AA586" s="276"/>
      <c r="AB586" s="276"/>
      <c r="AC586" s="276"/>
      <c r="AD586" s="276"/>
      <c r="AE586" s="374">
        <f>'4.  2011-2014 LRAM'!AM279*AE584</f>
        <v>0</v>
      </c>
      <c r="AF586" s="374">
        <f>'4.  2011-2014 LRAM'!AN279*AF584</f>
        <v>0</v>
      </c>
      <c r="AG586" s="374">
        <f>'4.  2011-2014 LRAM'!AO279*AG584</f>
        <v>0</v>
      </c>
      <c r="AH586" s="374">
        <f>'4.  2011-2014 LRAM'!AP279*AH584</f>
        <v>0</v>
      </c>
      <c r="AI586" s="374">
        <f>'4.  2011-2014 LRAM'!AQ279*AI584</f>
        <v>0</v>
      </c>
      <c r="AJ586" s="374">
        <f>'4.  2011-2014 LRAM'!AR279*AJ584</f>
        <v>0</v>
      </c>
      <c r="AK586" s="374">
        <f>'4.  2011-2014 LRAM'!AS279*AK584</f>
        <v>0</v>
      </c>
      <c r="AL586" s="374">
        <f>'4.  2011-2014 LRAM'!AT279*AL584</f>
        <v>0</v>
      </c>
      <c r="AM586" s="374">
        <f>'4.  2011-2014 LRAM'!AU279*AM584</f>
        <v>0</v>
      </c>
      <c r="AN586" s="374">
        <f>'4.  2011-2014 LRAM'!AV279*AN584</f>
        <v>0</v>
      </c>
      <c r="AO586" s="374">
        <f>'4.  2011-2014 LRAM'!AW279*AO584</f>
        <v>0</v>
      </c>
      <c r="AP586" s="374">
        <f>'4.  2011-2014 LRAM'!AX279*AP584</f>
        <v>0</v>
      </c>
      <c r="AQ586" s="374">
        <f>'4.  2011-2014 LRAM'!AY279*AQ584</f>
        <v>0</v>
      </c>
      <c r="AR586" s="374">
        <f>'4.  2011-2014 LRAM'!AZ279*AR584</f>
        <v>0</v>
      </c>
      <c r="AS586" s="615">
        <f t="shared" si="1717"/>
        <v>0</v>
      </c>
    </row>
    <row r="587" spans="1:45">
      <c r="B587" s="321" t="s">
        <v>296</v>
      </c>
      <c r="C587" s="342"/>
      <c r="D587" s="306"/>
      <c r="E587" s="276"/>
      <c r="F587" s="276"/>
      <c r="G587" s="276"/>
      <c r="H587" s="276"/>
      <c r="I587" s="276"/>
      <c r="J587" s="276"/>
      <c r="K587" s="276"/>
      <c r="L587" s="276"/>
      <c r="M587" s="276"/>
      <c r="N587" s="276"/>
      <c r="O587" s="276"/>
      <c r="P587" s="276"/>
      <c r="Q587" s="276"/>
      <c r="R587" s="288"/>
      <c r="S587" s="276"/>
      <c r="T587" s="276"/>
      <c r="U587" s="276"/>
      <c r="V587" s="306"/>
      <c r="W587" s="306"/>
      <c r="X587" s="306"/>
      <c r="Y587" s="306"/>
      <c r="Z587" s="276"/>
      <c r="AA587" s="276"/>
      <c r="AB587" s="276"/>
      <c r="AC587" s="276"/>
      <c r="AD587" s="276"/>
      <c r="AE587" s="374">
        <f>'4.  2011-2014 LRAM'!AM415*AE584</f>
        <v>0</v>
      </c>
      <c r="AF587" s="374">
        <f>'4.  2011-2014 LRAM'!AN415*AF584</f>
        <v>0</v>
      </c>
      <c r="AG587" s="374">
        <f>'4.  2011-2014 LRAM'!AO415*AG584</f>
        <v>0</v>
      </c>
      <c r="AH587" s="374">
        <f>'4.  2011-2014 LRAM'!AP415*AH584</f>
        <v>0</v>
      </c>
      <c r="AI587" s="374">
        <f>'4.  2011-2014 LRAM'!AQ415*AI584</f>
        <v>0</v>
      </c>
      <c r="AJ587" s="374">
        <f>'4.  2011-2014 LRAM'!AR415*AJ584</f>
        <v>0</v>
      </c>
      <c r="AK587" s="374">
        <f>'4.  2011-2014 LRAM'!AS415*AK584</f>
        <v>0</v>
      </c>
      <c r="AL587" s="374">
        <f>'4.  2011-2014 LRAM'!AT415*AL584</f>
        <v>0</v>
      </c>
      <c r="AM587" s="374">
        <f>'4.  2011-2014 LRAM'!AU415*AM584</f>
        <v>0</v>
      </c>
      <c r="AN587" s="374">
        <f>'4.  2011-2014 LRAM'!AV415*AN584</f>
        <v>0</v>
      </c>
      <c r="AO587" s="374">
        <f>'4.  2011-2014 LRAM'!AW415*AO584</f>
        <v>0</v>
      </c>
      <c r="AP587" s="374">
        <f>'4.  2011-2014 LRAM'!AX415*AP584</f>
        <v>0</v>
      </c>
      <c r="AQ587" s="374">
        <f>'4.  2011-2014 LRAM'!AY415*AQ584</f>
        <v>0</v>
      </c>
      <c r="AR587" s="374">
        <f>'4.  2011-2014 LRAM'!AZ415*AR584</f>
        <v>0</v>
      </c>
      <c r="AS587" s="615">
        <f t="shared" si="1717"/>
        <v>0</v>
      </c>
    </row>
    <row r="588" spans="1:45">
      <c r="B588" s="321" t="s">
        <v>297</v>
      </c>
      <c r="C588" s="342"/>
      <c r="D588" s="306"/>
      <c r="E588" s="276"/>
      <c r="F588" s="276"/>
      <c r="G588" s="276"/>
      <c r="H588" s="276"/>
      <c r="I588" s="276"/>
      <c r="J588" s="276"/>
      <c r="K588" s="276"/>
      <c r="L588" s="276"/>
      <c r="M588" s="276"/>
      <c r="N588" s="276"/>
      <c r="O588" s="276"/>
      <c r="P588" s="276"/>
      <c r="Q588" s="276"/>
      <c r="R588" s="288"/>
      <c r="S588" s="276"/>
      <c r="T588" s="276"/>
      <c r="U588" s="276"/>
      <c r="V588" s="306"/>
      <c r="W588" s="306"/>
      <c r="X588" s="306"/>
      <c r="Y588" s="306"/>
      <c r="Z588" s="276"/>
      <c r="AA588" s="276"/>
      <c r="AB588" s="276"/>
      <c r="AC588" s="276"/>
      <c r="AD588" s="276"/>
      <c r="AE588" s="374">
        <f>'4.  2011-2014 LRAM'!AM552*AE584</f>
        <v>0</v>
      </c>
      <c r="AF588" s="374">
        <f>'4.  2011-2014 LRAM'!AN552*AF584</f>
        <v>0</v>
      </c>
      <c r="AG588" s="374">
        <f>'4.  2011-2014 LRAM'!AO552*AG584</f>
        <v>0</v>
      </c>
      <c r="AH588" s="374">
        <f>'4.  2011-2014 LRAM'!AP552*AH584</f>
        <v>0</v>
      </c>
      <c r="AI588" s="374">
        <f>'4.  2011-2014 LRAM'!AQ552*AI584</f>
        <v>0</v>
      </c>
      <c r="AJ588" s="374">
        <f>'4.  2011-2014 LRAM'!AR552*AJ584</f>
        <v>0</v>
      </c>
      <c r="AK588" s="374">
        <f>'4.  2011-2014 LRAM'!AS552*AK584</f>
        <v>0</v>
      </c>
      <c r="AL588" s="374">
        <f>'4.  2011-2014 LRAM'!AT552*AL584</f>
        <v>0</v>
      </c>
      <c r="AM588" s="374">
        <f>'4.  2011-2014 LRAM'!AU552*AM584</f>
        <v>0</v>
      </c>
      <c r="AN588" s="374">
        <f>'4.  2011-2014 LRAM'!AV552*AN584</f>
        <v>0</v>
      </c>
      <c r="AO588" s="374">
        <f>'4.  2011-2014 LRAM'!AW552*AO584</f>
        <v>0</v>
      </c>
      <c r="AP588" s="374">
        <f>'4.  2011-2014 LRAM'!AX552*AP584</f>
        <v>0</v>
      </c>
      <c r="AQ588" s="374">
        <f>'4.  2011-2014 LRAM'!AY552*AQ584</f>
        <v>0</v>
      </c>
      <c r="AR588" s="374">
        <f>'4.  2011-2014 LRAM'!AZ552*AR584</f>
        <v>0</v>
      </c>
      <c r="AS588" s="615">
        <f t="shared" si="1717"/>
        <v>0</v>
      </c>
    </row>
    <row r="589" spans="1:45">
      <c r="B589" s="321" t="s">
        <v>298</v>
      </c>
      <c r="C589" s="342"/>
      <c r="D589" s="306"/>
      <c r="E589" s="276"/>
      <c r="F589" s="276"/>
      <c r="G589" s="276"/>
      <c r="H589" s="276"/>
      <c r="I589" s="276"/>
      <c r="J589" s="276"/>
      <c r="K589" s="276"/>
      <c r="L589" s="276"/>
      <c r="M589" s="276"/>
      <c r="N589" s="276"/>
      <c r="O589" s="276"/>
      <c r="P589" s="276"/>
      <c r="Q589" s="276"/>
      <c r="R589" s="288"/>
      <c r="S589" s="276"/>
      <c r="T589" s="276"/>
      <c r="U589" s="276"/>
      <c r="V589" s="306"/>
      <c r="W589" s="306"/>
      <c r="X589" s="306"/>
      <c r="Y589" s="306"/>
      <c r="Z589" s="276"/>
      <c r="AA589" s="276"/>
      <c r="AB589" s="276"/>
      <c r="AC589" s="276"/>
      <c r="AD589" s="276"/>
      <c r="AE589" s="374">
        <f>AE209*AE584</f>
        <v>0</v>
      </c>
      <c r="AF589" s="374">
        <f t="shared" ref="AF589:AR589" si="1718">AF209*AF584</f>
        <v>0</v>
      </c>
      <c r="AG589" s="374">
        <f t="shared" si="1718"/>
        <v>0</v>
      </c>
      <c r="AH589" s="374">
        <f t="shared" si="1718"/>
        <v>0</v>
      </c>
      <c r="AI589" s="374">
        <f t="shared" si="1718"/>
        <v>0</v>
      </c>
      <c r="AJ589" s="374">
        <f t="shared" si="1718"/>
        <v>0</v>
      </c>
      <c r="AK589" s="374">
        <f t="shared" si="1718"/>
        <v>0</v>
      </c>
      <c r="AL589" s="374">
        <f t="shared" si="1718"/>
        <v>0</v>
      </c>
      <c r="AM589" s="374">
        <f t="shared" si="1718"/>
        <v>0</v>
      </c>
      <c r="AN589" s="374">
        <f t="shared" si="1718"/>
        <v>0</v>
      </c>
      <c r="AO589" s="374">
        <f t="shared" si="1718"/>
        <v>0</v>
      </c>
      <c r="AP589" s="374">
        <f t="shared" si="1718"/>
        <v>0</v>
      </c>
      <c r="AQ589" s="374">
        <f t="shared" si="1718"/>
        <v>0</v>
      </c>
      <c r="AR589" s="374">
        <f t="shared" si="1718"/>
        <v>0</v>
      </c>
      <c r="AS589" s="615">
        <f t="shared" si="1717"/>
        <v>0</v>
      </c>
    </row>
    <row r="590" spans="1:45">
      <c r="B590" s="321" t="s">
        <v>299</v>
      </c>
      <c r="C590" s="342"/>
      <c r="D590" s="306"/>
      <c r="E590" s="276"/>
      <c r="F590" s="276"/>
      <c r="G590" s="276"/>
      <c r="H590" s="276"/>
      <c r="I590" s="276"/>
      <c r="J590" s="276"/>
      <c r="K590" s="276"/>
      <c r="L590" s="276"/>
      <c r="M590" s="276"/>
      <c r="N590" s="276"/>
      <c r="O590" s="276"/>
      <c r="P590" s="276"/>
      <c r="Q590" s="276"/>
      <c r="R590" s="288"/>
      <c r="S590" s="276"/>
      <c r="T590" s="276"/>
      <c r="U590" s="276"/>
      <c r="V590" s="306"/>
      <c r="W590" s="306"/>
      <c r="X590" s="306"/>
      <c r="Y590" s="306"/>
      <c r="Z590" s="276"/>
      <c r="AA590" s="276"/>
      <c r="AB590" s="276"/>
      <c r="AC590" s="276"/>
      <c r="AD590" s="276"/>
      <c r="AE590" s="374">
        <f>AE399*AE584</f>
        <v>0</v>
      </c>
      <c r="AF590" s="374">
        <f t="shared" ref="AF590:AR590" si="1719">AF399*AF584</f>
        <v>0</v>
      </c>
      <c r="AG590" s="374">
        <f t="shared" si="1719"/>
        <v>0</v>
      </c>
      <c r="AH590" s="374">
        <f t="shared" si="1719"/>
        <v>0</v>
      </c>
      <c r="AI590" s="374">
        <f t="shared" si="1719"/>
        <v>0</v>
      </c>
      <c r="AJ590" s="374">
        <f t="shared" si="1719"/>
        <v>0</v>
      </c>
      <c r="AK590" s="374">
        <f t="shared" si="1719"/>
        <v>0</v>
      </c>
      <c r="AL590" s="374">
        <f t="shared" si="1719"/>
        <v>0</v>
      </c>
      <c r="AM590" s="374">
        <f t="shared" si="1719"/>
        <v>0</v>
      </c>
      <c r="AN590" s="374">
        <f t="shared" si="1719"/>
        <v>0</v>
      </c>
      <c r="AO590" s="374">
        <f t="shared" si="1719"/>
        <v>0</v>
      </c>
      <c r="AP590" s="374">
        <f t="shared" si="1719"/>
        <v>0</v>
      </c>
      <c r="AQ590" s="374">
        <f t="shared" si="1719"/>
        <v>0</v>
      </c>
      <c r="AR590" s="374">
        <f t="shared" si="1719"/>
        <v>0</v>
      </c>
      <c r="AS590" s="615">
        <f t="shared" si="1717"/>
        <v>0</v>
      </c>
    </row>
    <row r="591" spans="1:45">
      <c r="B591" s="321" t="s">
        <v>300</v>
      </c>
      <c r="C591" s="342"/>
      <c r="D591" s="306"/>
      <c r="E591" s="276"/>
      <c r="F591" s="276"/>
      <c r="G591" s="276"/>
      <c r="H591" s="276"/>
      <c r="I591" s="276"/>
      <c r="J591" s="276"/>
      <c r="K591" s="276"/>
      <c r="L591" s="276"/>
      <c r="M591" s="276"/>
      <c r="N591" s="276"/>
      <c r="O591" s="276"/>
      <c r="P591" s="276"/>
      <c r="Q591" s="276"/>
      <c r="R591" s="288"/>
      <c r="S591" s="276"/>
      <c r="T591" s="276"/>
      <c r="U591" s="276"/>
      <c r="V591" s="306"/>
      <c r="W591" s="306"/>
      <c r="X591" s="306"/>
      <c r="Y591" s="306"/>
      <c r="Z591" s="276"/>
      <c r="AA591" s="276"/>
      <c r="AB591" s="276"/>
      <c r="AC591" s="276"/>
      <c r="AD591" s="276"/>
      <c r="AE591" s="374">
        <f>AE581*AE584</f>
        <v>0</v>
      </c>
      <c r="AF591" s="374">
        <f t="shared" ref="AF591:AR591" si="1720">AF581*AF584</f>
        <v>0</v>
      </c>
      <c r="AG591" s="374">
        <f t="shared" si="1720"/>
        <v>0</v>
      </c>
      <c r="AH591" s="374">
        <f t="shared" si="1720"/>
        <v>0</v>
      </c>
      <c r="AI591" s="374">
        <f t="shared" si="1720"/>
        <v>0</v>
      </c>
      <c r="AJ591" s="374">
        <f t="shared" si="1720"/>
        <v>0</v>
      </c>
      <c r="AK591" s="374">
        <f t="shared" si="1720"/>
        <v>0</v>
      </c>
      <c r="AL591" s="374">
        <f t="shared" si="1720"/>
        <v>0</v>
      </c>
      <c r="AM591" s="374">
        <f t="shared" si="1720"/>
        <v>0</v>
      </c>
      <c r="AN591" s="374">
        <f t="shared" si="1720"/>
        <v>0</v>
      </c>
      <c r="AO591" s="374">
        <f t="shared" si="1720"/>
        <v>0</v>
      </c>
      <c r="AP591" s="374">
        <f t="shared" si="1720"/>
        <v>0</v>
      </c>
      <c r="AQ591" s="374">
        <f t="shared" si="1720"/>
        <v>0</v>
      </c>
      <c r="AR591" s="374">
        <f t="shared" si="1720"/>
        <v>0</v>
      </c>
      <c r="AS591" s="615">
        <f>SUM(AE591:AR591)</f>
        <v>0</v>
      </c>
    </row>
    <row r="592" spans="1:45" ht="15.75">
      <c r="B592" s="346" t="s">
        <v>301</v>
      </c>
      <c r="C592" s="342"/>
      <c r="D592" s="333"/>
      <c r="E592" s="331"/>
      <c r="F592" s="331"/>
      <c r="G592" s="331"/>
      <c r="H592" s="331"/>
      <c r="I592" s="331"/>
      <c r="J592" s="331"/>
      <c r="K592" s="331"/>
      <c r="L592" s="331"/>
      <c r="M592" s="331"/>
      <c r="N592" s="331"/>
      <c r="O592" s="331"/>
      <c r="P592" s="331"/>
      <c r="Q592" s="331"/>
      <c r="R592" s="297"/>
      <c r="S592" s="331"/>
      <c r="T592" s="331"/>
      <c r="U592" s="331"/>
      <c r="V592" s="333"/>
      <c r="W592" s="333"/>
      <c r="X592" s="333"/>
      <c r="Y592" s="333"/>
      <c r="Z592" s="331"/>
      <c r="AA592" s="331"/>
      <c r="AB592" s="331"/>
      <c r="AC592" s="331"/>
      <c r="AD592" s="331"/>
      <c r="AE592" s="343">
        <f>SUM(AE585:AE591)</f>
        <v>0</v>
      </c>
      <c r="AF592" s="343">
        <f>SUM(AF585:AF591)</f>
        <v>0</v>
      </c>
      <c r="AG592" s="343">
        <f t="shared" ref="AG592:AK592" si="1721">SUM(AG585:AG591)</f>
        <v>0</v>
      </c>
      <c r="AH592" s="343">
        <f t="shared" si="1721"/>
        <v>0</v>
      </c>
      <c r="AI592" s="343">
        <f t="shared" si="1721"/>
        <v>0</v>
      </c>
      <c r="AJ592" s="343">
        <f>SUM(AJ585:AJ591)</f>
        <v>0</v>
      </c>
      <c r="AK592" s="343">
        <f t="shared" si="1721"/>
        <v>0</v>
      </c>
      <c r="AL592" s="343">
        <f>SUM(AL585:AL591)</f>
        <v>0</v>
      </c>
      <c r="AM592" s="343">
        <f>SUM(AM585:AM591)</f>
        <v>0</v>
      </c>
      <c r="AN592" s="343">
        <f t="shared" ref="AN592:AR592" si="1722">SUM(AN585:AN591)</f>
        <v>0</v>
      </c>
      <c r="AO592" s="343">
        <f t="shared" si="1722"/>
        <v>0</v>
      </c>
      <c r="AP592" s="343">
        <f>SUM(AP585:AP591)</f>
        <v>0</v>
      </c>
      <c r="AQ592" s="343">
        <f t="shared" si="1722"/>
        <v>0</v>
      </c>
      <c r="AR592" s="343">
        <f t="shared" si="1722"/>
        <v>0</v>
      </c>
      <c r="AS592" s="403">
        <f>SUM(AS585:AS591)</f>
        <v>0</v>
      </c>
    </row>
    <row r="593" spans="2:45" ht="15.75">
      <c r="B593" s="346" t="s">
        <v>302</v>
      </c>
      <c r="C593" s="342"/>
      <c r="D593" s="347"/>
      <c r="E593" s="331"/>
      <c r="F593" s="331"/>
      <c r="G593" s="331"/>
      <c r="H593" s="331"/>
      <c r="I593" s="331"/>
      <c r="J593" s="331"/>
      <c r="K593" s="331"/>
      <c r="L593" s="331"/>
      <c r="M593" s="331"/>
      <c r="N593" s="331"/>
      <c r="O593" s="331"/>
      <c r="P593" s="331"/>
      <c r="Q593" s="331"/>
      <c r="R593" s="297"/>
      <c r="S593" s="331"/>
      <c r="T593" s="331"/>
      <c r="U593" s="331"/>
      <c r="V593" s="333"/>
      <c r="W593" s="333"/>
      <c r="X593" s="333"/>
      <c r="Y593" s="333"/>
      <c r="Z593" s="331"/>
      <c r="AA593" s="331"/>
      <c r="AB593" s="331"/>
      <c r="AC593" s="331"/>
      <c r="AD593" s="331"/>
      <c r="AE593" s="344">
        <f>AE582*AE584</f>
        <v>0</v>
      </c>
      <c r="AF593" s="344">
        <f t="shared" ref="AF593:AK593" si="1723">AF582*AF584</f>
        <v>0</v>
      </c>
      <c r="AG593" s="344">
        <f t="shared" si="1723"/>
        <v>0</v>
      </c>
      <c r="AH593" s="344">
        <f t="shared" si="1723"/>
        <v>0</v>
      </c>
      <c r="AI593" s="344">
        <f t="shared" si="1723"/>
        <v>0</v>
      </c>
      <c r="AJ593" s="344">
        <f>AJ582*AJ584</f>
        <v>0</v>
      </c>
      <c r="AK593" s="344">
        <f t="shared" si="1723"/>
        <v>0</v>
      </c>
      <c r="AL593" s="344">
        <f>AL582*AL584</f>
        <v>0</v>
      </c>
      <c r="AM593" s="344">
        <f t="shared" ref="AM593:AR593" si="1724">AM582*AM584</f>
        <v>0</v>
      </c>
      <c r="AN593" s="344">
        <f t="shared" si="1724"/>
        <v>0</v>
      </c>
      <c r="AO593" s="344">
        <f t="shared" si="1724"/>
        <v>0</v>
      </c>
      <c r="AP593" s="344">
        <f>AP582*AP584</f>
        <v>0</v>
      </c>
      <c r="AQ593" s="344">
        <f>AQ582*AQ584</f>
        <v>0</v>
      </c>
      <c r="AR593" s="344">
        <f t="shared" si="1724"/>
        <v>0</v>
      </c>
      <c r="AS593" s="403">
        <f>SUM(AE593:AR593)</f>
        <v>0</v>
      </c>
    </row>
    <row r="594" spans="2:45" ht="15.75">
      <c r="B594" s="346" t="s">
        <v>303</v>
      </c>
      <c r="C594" s="342"/>
      <c r="D594" s="347"/>
      <c r="E594" s="331"/>
      <c r="F594" s="331"/>
      <c r="G594" s="331"/>
      <c r="H594" s="331"/>
      <c r="I594" s="331"/>
      <c r="J594" s="331"/>
      <c r="K594" s="331"/>
      <c r="L594" s="331"/>
      <c r="M594" s="331"/>
      <c r="N594" s="331"/>
      <c r="O594" s="331"/>
      <c r="P594" s="331"/>
      <c r="Q594" s="331"/>
      <c r="R594" s="297"/>
      <c r="S594" s="331"/>
      <c r="T594" s="331"/>
      <c r="U594" s="331"/>
      <c r="V594" s="347"/>
      <c r="W594" s="347"/>
      <c r="X594" s="347"/>
      <c r="Y594" s="347"/>
      <c r="Z594" s="331"/>
      <c r="AA594" s="331"/>
      <c r="AB594" s="331"/>
      <c r="AC594" s="331"/>
      <c r="AD594" s="331"/>
      <c r="AE594" s="348"/>
      <c r="AF594" s="348"/>
      <c r="AG594" s="348"/>
      <c r="AH594" s="348"/>
      <c r="AI594" s="348"/>
      <c r="AJ594" s="348"/>
      <c r="AK594" s="348"/>
      <c r="AL594" s="348"/>
      <c r="AM594" s="348"/>
      <c r="AN594" s="348"/>
      <c r="AO594" s="348"/>
      <c r="AP594" s="348"/>
      <c r="AQ594" s="348"/>
      <c r="AR594" s="348"/>
      <c r="AS594" s="403">
        <f>AS592-AS593</f>
        <v>0</v>
      </c>
    </row>
    <row r="595" spans="2:45">
      <c r="B595" s="321"/>
      <c r="C595" s="347"/>
      <c r="D595" s="347"/>
      <c r="E595" s="331"/>
      <c r="F595" s="331"/>
      <c r="G595" s="331"/>
      <c r="H595" s="331"/>
      <c r="I595" s="331"/>
      <c r="J595" s="331"/>
      <c r="K595" s="331"/>
      <c r="L595" s="331"/>
      <c r="M595" s="331"/>
      <c r="N595" s="331"/>
      <c r="O595" s="331"/>
      <c r="P595" s="331"/>
      <c r="Q595" s="331"/>
      <c r="R595" s="297"/>
      <c r="S595" s="331"/>
      <c r="T595" s="331"/>
      <c r="U595" s="331"/>
      <c r="V595" s="347"/>
      <c r="W595" s="342"/>
      <c r="X595" s="347"/>
      <c r="Y595" s="347"/>
      <c r="Z595" s="331"/>
      <c r="AA595" s="331"/>
      <c r="AB595" s="331"/>
      <c r="AC595" s="331"/>
      <c r="AD595" s="331"/>
      <c r="AE595" s="349"/>
      <c r="AF595" s="349"/>
      <c r="AG595" s="349"/>
      <c r="AH595" s="349"/>
      <c r="AI595" s="349"/>
      <c r="AJ595" s="349"/>
      <c r="AK595" s="349"/>
      <c r="AL595" s="349"/>
      <c r="AM595" s="349"/>
      <c r="AN595" s="349"/>
      <c r="AO595" s="349"/>
      <c r="AP595" s="349"/>
      <c r="AQ595" s="349"/>
      <c r="AR595" s="349"/>
      <c r="AS595" s="345"/>
    </row>
    <row r="596" spans="2:45">
      <c r="B596" s="435" t="s">
        <v>304</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SUMPRODUCT($E$418:$E$579,AE418:AE579)</f>
        <v>36448869.731182389</v>
      </c>
      <c r="AF596" s="288">
        <f>SUMPRODUCT($E$418:$E$579,AF418:AF579)</f>
        <v>7325352.7358641252</v>
      </c>
      <c r="AG596" s="288">
        <f>IF(AG416="kw",SUMPRODUCT($Q$418:$Q$579,$S$418:$S$579,AG418:AG579),SUMPRODUCT($E$418:$E$579,AG418:AG579))</f>
        <v>26722.777718893954</v>
      </c>
      <c r="AH596" s="288">
        <f t="shared" ref="AH596:AR596" si="1725">IF(AH416="kw",SUMPRODUCT($Q$418:$Q$579,$S$418:$S$579,AH418:AH579),SUMPRODUCT($E$418:$E$579,AH418:AH579))</f>
        <v>2240.2018322379954</v>
      </c>
      <c r="AI596" s="288">
        <f t="shared" si="1725"/>
        <v>9837.4941341216618</v>
      </c>
      <c r="AJ596" s="288">
        <f t="shared" si="1725"/>
        <v>0</v>
      </c>
      <c r="AK596" s="288">
        <f t="shared" si="1725"/>
        <v>2148118.7351712738</v>
      </c>
      <c r="AL596" s="288">
        <f t="shared" si="1725"/>
        <v>0</v>
      </c>
      <c r="AM596" s="288">
        <f t="shared" si="1725"/>
        <v>0</v>
      </c>
      <c r="AN596" s="288">
        <f t="shared" si="1725"/>
        <v>0</v>
      </c>
      <c r="AO596" s="288">
        <f t="shared" si="1725"/>
        <v>0</v>
      </c>
      <c r="AP596" s="288">
        <f t="shared" si="1725"/>
        <v>0</v>
      </c>
      <c r="AQ596" s="288">
        <f t="shared" si="1725"/>
        <v>0</v>
      </c>
      <c r="AR596" s="288">
        <f t="shared" si="1725"/>
        <v>0</v>
      </c>
      <c r="AS596" s="334"/>
    </row>
    <row r="597" spans="2:45">
      <c r="B597" s="435" t="s">
        <v>305</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SUMPRODUCT($F$418:$F$579,AE418:AE579)</f>
        <v>36448869.731182389</v>
      </c>
      <c r="AF597" s="288">
        <f>SUMPRODUCT($F$418:$F$579,AF418:AF579)</f>
        <v>7088442.9508949518</v>
      </c>
      <c r="AG597" s="288">
        <f>IF(AG416="kw",SUMPRODUCT($Q$418:$Q$579,$T$418:$T$579,AG418:AG579),SUMPRODUCT($F$418:$F$579,AG418:AG579))</f>
        <v>26719.530784564959</v>
      </c>
      <c r="AH597" s="288">
        <f t="shared" ref="AH597:AR597" si="1726">IF(AH416="kw",SUMPRODUCT($Q$418:$Q$579,$T$418:$T$579,AH418:AH579),SUMPRODUCT($F$418:$F$579,AH418:AH579))</f>
        <v>2240.2018322379954</v>
      </c>
      <c r="AI597" s="288">
        <f t="shared" si="1726"/>
        <v>9837.4941341216618</v>
      </c>
      <c r="AJ597" s="288">
        <f t="shared" si="1726"/>
        <v>0</v>
      </c>
      <c r="AK597" s="288">
        <f t="shared" si="1726"/>
        <v>2148118.7351712738</v>
      </c>
      <c r="AL597" s="288">
        <f t="shared" si="1726"/>
        <v>0</v>
      </c>
      <c r="AM597" s="288">
        <f t="shared" si="1726"/>
        <v>0</v>
      </c>
      <c r="AN597" s="288">
        <f t="shared" si="1726"/>
        <v>0</v>
      </c>
      <c r="AO597" s="288">
        <f t="shared" si="1726"/>
        <v>0</v>
      </c>
      <c r="AP597" s="288">
        <f t="shared" si="1726"/>
        <v>0</v>
      </c>
      <c r="AQ597" s="288">
        <f t="shared" si="1726"/>
        <v>0</v>
      </c>
      <c r="AR597" s="288">
        <f t="shared" si="1726"/>
        <v>0</v>
      </c>
      <c r="AS597" s="334"/>
    </row>
    <row r="598" spans="2:45">
      <c r="B598" s="435" t="s">
        <v>306</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SUMPRODUCT($G$418:$G$579,AE418:AE579)</f>
        <v>36448869.731182389</v>
      </c>
      <c r="AF598" s="288">
        <f>SUMPRODUCT($G$418:$G$579,AF418:AF579)</f>
        <v>6895508.5327903116</v>
      </c>
      <c r="AG598" s="288">
        <f>IF(AG416="kw",SUMPRODUCT($Q$418:$Q$579,$U$418:$U$579,AG418:AG579),SUMPRODUCT($G$418:$G$579,AG418:AG579))</f>
        <v>26620.809511910469</v>
      </c>
      <c r="AH598" s="288">
        <f t="shared" ref="AH598:AR598" si="1727">IF(AH416="kw",SUMPRODUCT($Q$418:$Q$579,$U$418:$U$579,AH418:AH579),SUMPRODUCT($G$418:$G$579,AH418:AH579))</f>
        <v>2240.2018322379954</v>
      </c>
      <c r="AI598" s="288">
        <f t="shared" si="1727"/>
        <v>9837.4941341216618</v>
      </c>
      <c r="AJ598" s="288">
        <f t="shared" si="1727"/>
        <v>0</v>
      </c>
      <c r="AK598" s="288">
        <f t="shared" si="1727"/>
        <v>2148118.7351712738</v>
      </c>
      <c r="AL598" s="288">
        <f t="shared" si="1727"/>
        <v>0</v>
      </c>
      <c r="AM598" s="288">
        <f t="shared" si="1727"/>
        <v>0</v>
      </c>
      <c r="AN598" s="288">
        <f t="shared" si="1727"/>
        <v>0</v>
      </c>
      <c r="AO598" s="288">
        <f t="shared" si="1727"/>
        <v>0</v>
      </c>
      <c r="AP598" s="288">
        <f t="shared" si="1727"/>
        <v>0</v>
      </c>
      <c r="AQ598" s="288">
        <f t="shared" si="1727"/>
        <v>0</v>
      </c>
      <c r="AR598" s="288">
        <f t="shared" si="1727"/>
        <v>0</v>
      </c>
      <c r="AS598" s="334"/>
    </row>
    <row r="599" spans="2:45">
      <c r="B599" s="435" t="s">
        <v>838</v>
      </c>
      <c r="C599" s="301"/>
      <c r="D599" s="276"/>
      <c r="E599" s="276"/>
      <c r="F599" s="276"/>
      <c r="G599" s="276"/>
      <c r="H599" s="276"/>
      <c r="I599" s="276"/>
      <c r="J599" s="276"/>
      <c r="K599" s="276"/>
      <c r="L599" s="276"/>
      <c r="M599" s="276"/>
      <c r="N599" s="276"/>
      <c r="O599" s="276"/>
      <c r="P599" s="276"/>
      <c r="Q599" s="276"/>
      <c r="R599" s="354"/>
      <c r="S599" s="276"/>
      <c r="T599" s="276"/>
      <c r="U599" s="276"/>
      <c r="V599" s="301"/>
      <c r="W599" s="306"/>
      <c r="X599" s="306"/>
      <c r="Y599" s="276"/>
      <c r="Z599" s="276"/>
      <c r="AA599" s="306"/>
      <c r="AB599" s="306"/>
      <c r="AC599" s="306"/>
      <c r="AD599" s="306"/>
      <c r="AE599" s="288">
        <f>SUMPRODUCT($H$418:$H$579,AE418:AE579)</f>
        <v>30276389.494333781</v>
      </c>
      <c r="AF599" s="288">
        <f>SUMPRODUCT($H$418:$H$579,AF418:AF579)</f>
        <v>6648779.9133250266</v>
      </c>
      <c r="AG599" s="288">
        <f>IF(AG416="kw",SUMPRODUCT($Q$418:$Q$579,$V$418:$V$579,AG418:AG579),SUMPRODUCT($H$418:$H$579,AG418:AG579))</f>
        <v>26526.084660530789</v>
      </c>
      <c r="AH599" s="288">
        <f t="shared" ref="AH599:AR599" si="1728">IF(AH416="kw",SUMPRODUCT($Q$418:$Q$579,$V$418:$V$579,AH418:AH579),SUMPRODUCT($H$418:$H$579,AH418:AH579))</f>
        <v>2240.2018322379954</v>
      </c>
      <c r="AI599" s="288">
        <f t="shared" si="1728"/>
        <v>9837.4941341216618</v>
      </c>
      <c r="AJ599" s="288">
        <f t="shared" si="1728"/>
        <v>0</v>
      </c>
      <c r="AK599" s="288">
        <f t="shared" si="1728"/>
        <v>2148118.7351712738</v>
      </c>
      <c r="AL599" s="288">
        <f t="shared" si="1728"/>
        <v>0</v>
      </c>
      <c r="AM599" s="288">
        <f t="shared" si="1728"/>
        <v>0</v>
      </c>
      <c r="AN599" s="288">
        <f t="shared" si="1728"/>
        <v>0</v>
      </c>
      <c r="AO599" s="288">
        <f t="shared" si="1728"/>
        <v>0</v>
      </c>
      <c r="AP599" s="288">
        <f t="shared" si="1728"/>
        <v>0</v>
      </c>
      <c r="AQ599" s="288">
        <f t="shared" si="1728"/>
        <v>0</v>
      </c>
      <c r="AR599" s="288">
        <f t="shared" si="1728"/>
        <v>0</v>
      </c>
      <c r="AS599" s="334"/>
    </row>
    <row r="600" spans="2:45">
      <c r="B600" s="435" t="s">
        <v>853</v>
      </c>
      <c r="C600" s="301"/>
      <c r="D600" s="276"/>
      <c r="E600" s="276"/>
      <c r="F600" s="276"/>
      <c r="G600" s="276"/>
      <c r="H600" s="276"/>
      <c r="I600" s="276"/>
      <c r="J600" s="276"/>
      <c r="K600" s="276"/>
      <c r="L600" s="276"/>
      <c r="M600" s="276"/>
      <c r="N600" s="276"/>
      <c r="O600" s="276"/>
      <c r="P600" s="276"/>
      <c r="Q600" s="276"/>
      <c r="R600" s="354"/>
      <c r="S600" s="276"/>
      <c r="T600" s="276"/>
      <c r="U600" s="276"/>
      <c r="V600" s="301"/>
      <c r="W600" s="306"/>
      <c r="X600" s="306"/>
      <c r="Y600" s="276"/>
      <c r="Z600" s="276"/>
      <c r="AA600" s="306"/>
      <c r="AB600" s="306"/>
      <c r="AC600" s="306"/>
      <c r="AD600" s="306"/>
      <c r="AE600" s="288">
        <f>SUMPRODUCT($I$418:$I$579,AE418:AE579)</f>
        <v>30238644.851299729</v>
      </c>
      <c r="AF600" s="288">
        <f>SUMPRODUCT($I$418:$I$579,AF418:AF579)</f>
        <v>6142313.2400929695</v>
      </c>
      <c r="AG600" s="288">
        <f>IF(AG416="kw",SUMPRODUCT($Q$418:$Q$579,$W$418:$W$579,AG418:AG579),SUMPRODUCT($I$418:$I$579,AG418:AG579))</f>
        <v>25509.762468286692</v>
      </c>
      <c r="AH600" s="288">
        <f t="shared" ref="AH600:AR600" si="1729">IF(AH416="kw",SUMPRODUCT($Q$418:$Q$579,$W$418:$W$579,AH418:AH579),SUMPRODUCT($I$418:$I$579,AH418:AH579))</f>
        <v>2143.3057756395351</v>
      </c>
      <c r="AI600" s="288">
        <f t="shared" si="1729"/>
        <v>9411.9903358971078</v>
      </c>
      <c r="AJ600" s="288">
        <f t="shared" si="1729"/>
        <v>0</v>
      </c>
      <c r="AK600" s="288">
        <f t="shared" si="1729"/>
        <v>2053438.3786422813</v>
      </c>
      <c r="AL600" s="288">
        <f t="shared" si="1729"/>
        <v>0</v>
      </c>
      <c r="AM600" s="288">
        <f t="shared" si="1729"/>
        <v>0</v>
      </c>
      <c r="AN600" s="288">
        <f t="shared" si="1729"/>
        <v>0</v>
      </c>
      <c r="AO600" s="288">
        <f t="shared" si="1729"/>
        <v>0</v>
      </c>
      <c r="AP600" s="288">
        <f t="shared" si="1729"/>
        <v>0</v>
      </c>
      <c r="AQ600" s="288">
        <f t="shared" si="1729"/>
        <v>0</v>
      </c>
      <c r="AR600" s="288">
        <f t="shared" si="1729"/>
        <v>0</v>
      </c>
      <c r="AS600" s="334"/>
    </row>
    <row r="601" spans="2:45">
      <c r="B601" s="435" t="s">
        <v>854</v>
      </c>
      <c r="C601" s="301"/>
      <c r="D601" s="276"/>
      <c r="E601" s="276"/>
      <c r="F601" s="276"/>
      <c r="G601" s="276"/>
      <c r="H601" s="276"/>
      <c r="I601" s="276"/>
      <c r="J601" s="276"/>
      <c r="K601" s="276"/>
      <c r="L601" s="276"/>
      <c r="M601" s="276"/>
      <c r="N601" s="276"/>
      <c r="O601" s="276"/>
      <c r="P601" s="276"/>
      <c r="Q601" s="276"/>
      <c r="R601" s="354"/>
      <c r="S601" s="276"/>
      <c r="T601" s="276"/>
      <c r="U601" s="276"/>
      <c r="V601" s="301"/>
      <c r="W601" s="306"/>
      <c r="X601" s="306"/>
      <c r="Y601" s="276"/>
      <c r="Z601" s="276"/>
      <c r="AA601" s="306"/>
      <c r="AB601" s="306"/>
      <c r="AC601" s="306"/>
      <c r="AD601" s="306"/>
      <c r="AE601" s="288">
        <f>SUMPRODUCT($J$418:$J$579,AE418:AE579)</f>
        <v>30238644.851299729</v>
      </c>
      <c r="AF601" s="288">
        <f>SUMPRODUCT($J$418:$J$579,AF418:AF579)</f>
        <v>5950716.3299790947</v>
      </c>
      <c r="AG601" s="288">
        <f>IF(AG416="kw",SUMPRODUCT($Q$418:$Q$579,$X$418:$X$579,AG418:AG579),SUMPRODUCT($J$418:$J$579,AG418:AG579))</f>
        <v>25488.47700990771</v>
      </c>
      <c r="AH601" s="288">
        <f t="shared" ref="AH601:AR601" si="1730">IF(AH416="kw",SUMPRODUCT($Q$418:$Q$579,$X$418:$X$579,AH418:AH579),SUMPRODUCT($J$418:$J$579,AH418:AH579))</f>
        <v>2143.3057756395351</v>
      </c>
      <c r="AI601" s="288">
        <f t="shared" si="1730"/>
        <v>9411.9903358971078</v>
      </c>
      <c r="AJ601" s="288">
        <f t="shared" si="1730"/>
        <v>0</v>
      </c>
      <c r="AK601" s="288">
        <f t="shared" si="1730"/>
        <v>2053438.3786422813</v>
      </c>
      <c r="AL601" s="288">
        <f t="shared" si="1730"/>
        <v>0</v>
      </c>
      <c r="AM601" s="288">
        <f t="shared" si="1730"/>
        <v>0</v>
      </c>
      <c r="AN601" s="288">
        <f t="shared" si="1730"/>
        <v>0</v>
      </c>
      <c r="AO601" s="288">
        <f t="shared" si="1730"/>
        <v>0</v>
      </c>
      <c r="AP601" s="288">
        <f t="shared" si="1730"/>
        <v>0</v>
      </c>
      <c r="AQ601" s="288">
        <f t="shared" si="1730"/>
        <v>0</v>
      </c>
      <c r="AR601" s="288">
        <f t="shared" si="1730"/>
        <v>0</v>
      </c>
      <c r="AS601" s="334"/>
    </row>
    <row r="602" spans="2:45">
      <c r="B602" s="435" t="s">
        <v>855</v>
      </c>
      <c r="C602" s="301"/>
      <c r="D602" s="276"/>
      <c r="E602" s="276"/>
      <c r="F602" s="276"/>
      <c r="G602" s="276"/>
      <c r="H602" s="276"/>
      <c r="I602" s="276"/>
      <c r="J602" s="276"/>
      <c r="K602" s="276"/>
      <c r="L602" s="276"/>
      <c r="M602" s="276"/>
      <c r="N602" s="276"/>
      <c r="O602" s="276"/>
      <c r="P602" s="276"/>
      <c r="Q602" s="276"/>
      <c r="R602" s="354"/>
      <c r="S602" s="276"/>
      <c r="T602" s="276"/>
      <c r="U602" s="276"/>
      <c r="V602" s="301"/>
      <c r="W602" s="306"/>
      <c r="X602" s="306"/>
      <c r="Y602" s="276"/>
      <c r="Z602" s="276"/>
      <c r="AA602" s="306"/>
      <c r="AB602" s="306"/>
      <c r="AC602" s="306"/>
      <c r="AD602" s="306"/>
      <c r="AE602" s="288">
        <f>SUMPRODUCT($K$418:$K$579,AE418:AE579)</f>
        <v>30238245.40862168</v>
      </c>
      <c r="AF602" s="288">
        <f>SUMPRODUCT($K$418:$K$579,AF418:AF579)</f>
        <v>5745284.2393395919</v>
      </c>
      <c r="AG602" s="288">
        <f>IF(AG416="kw",SUMPRODUCT($Q$418:$Q$579,$Y$418:$Y$579,AG418:AG579),SUMPRODUCT($K$418:$K$579,AG418:AG579))</f>
        <v>25463.102819410735</v>
      </c>
      <c r="AH602" s="288">
        <f t="shared" ref="AH602:AR602" si="1731">IF(AH416="kw",SUMPRODUCT($Q$418:$Q$579,$Y$418:$Y$579,AH418:AH579),SUMPRODUCT($K$418:$K$579,AH418:AH579))</f>
        <v>2143.3057756395351</v>
      </c>
      <c r="AI602" s="288">
        <f t="shared" si="1731"/>
        <v>9411.9903358971078</v>
      </c>
      <c r="AJ602" s="288">
        <f t="shared" si="1731"/>
        <v>0</v>
      </c>
      <c r="AK602" s="288">
        <f t="shared" si="1731"/>
        <v>2053438.3786422813</v>
      </c>
      <c r="AL602" s="288">
        <f t="shared" si="1731"/>
        <v>0</v>
      </c>
      <c r="AM602" s="288">
        <f t="shared" si="1731"/>
        <v>0</v>
      </c>
      <c r="AN602" s="288">
        <f t="shared" si="1731"/>
        <v>0</v>
      </c>
      <c r="AO602" s="288">
        <f t="shared" si="1731"/>
        <v>0</v>
      </c>
      <c r="AP602" s="288">
        <f t="shared" si="1731"/>
        <v>0</v>
      </c>
      <c r="AQ602" s="288">
        <f t="shared" si="1731"/>
        <v>0</v>
      </c>
      <c r="AR602" s="288">
        <f t="shared" si="1731"/>
        <v>0</v>
      </c>
      <c r="AS602" s="334"/>
    </row>
    <row r="603" spans="2:45">
      <c r="B603" s="435" t="s">
        <v>856</v>
      </c>
      <c r="C603" s="301"/>
      <c r="D603" s="276"/>
      <c r="E603" s="276"/>
      <c r="F603" s="276"/>
      <c r="G603" s="276"/>
      <c r="H603" s="276"/>
      <c r="I603" s="276"/>
      <c r="J603" s="276"/>
      <c r="K603" s="276"/>
      <c r="L603" s="276"/>
      <c r="M603" s="276"/>
      <c r="N603" s="276"/>
      <c r="O603" s="276"/>
      <c r="P603" s="276"/>
      <c r="Q603" s="276"/>
      <c r="R603" s="354"/>
      <c r="S603" s="276"/>
      <c r="T603" s="276"/>
      <c r="U603" s="276"/>
      <c r="V603" s="301"/>
      <c r="W603" s="306"/>
      <c r="X603" s="306"/>
      <c r="Y603" s="276"/>
      <c r="Z603" s="276"/>
      <c r="AA603" s="306"/>
      <c r="AB603" s="306"/>
      <c r="AC603" s="306"/>
      <c r="AD603" s="306"/>
      <c r="AE603" s="288">
        <f>SUMPRODUCT($L$418:$L$579,AE418:AE579)</f>
        <v>30139936.661225639</v>
      </c>
      <c r="AF603" s="288">
        <f>SUMPRODUCT($L$418:$L$579,AF418:AF579)</f>
        <v>5523410.1923797512</v>
      </c>
      <c r="AG603" s="288">
        <f>IF(AG416="kw",SUMPRODUCT($Q$418:$Q$579,$Z$418:$Z$579,AG418:AG579),SUMPRODUCT($L$418:$L$579,AG418:AG579))</f>
        <v>25404.831215609458</v>
      </c>
      <c r="AH603" s="288">
        <f t="shared" ref="AH603:AR603" si="1732">IF(AH416="kw",SUMPRODUCT($Q$418:$Q$579,$Z$418:$Z$579,AH418:AH579),SUMPRODUCT($L$418:$L$579,AH418:AH579))</f>
        <v>2139.9155072935391</v>
      </c>
      <c r="AI603" s="288">
        <f t="shared" si="1732"/>
        <v>9397.1025054851852</v>
      </c>
      <c r="AJ603" s="288">
        <f t="shared" si="1732"/>
        <v>0</v>
      </c>
      <c r="AK603" s="288">
        <f t="shared" si="1732"/>
        <v>2038014.8314726271</v>
      </c>
      <c r="AL603" s="288">
        <f t="shared" si="1732"/>
        <v>0</v>
      </c>
      <c r="AM603" s="288">
        <f t="shared" si="1732"/>
        <v>0</v>
      </c>
      <c r="AN603" s="288">
        <f t="shared" si="1732"/>
        <v>0</v>
      </c>
      <c r="AO603" s="288">
        <f t="shared" si="1732"/>
        <v>0</v>
      </c>
      <c r="AP603" s="288">
        <f t="shared" si="1732"/>
        <v>0</v>
      </c>
      <c r="AQ603" s="288">
        <f t="shared" si="1732"/>
        <v>0</v>
      </c>
      <c r="AR603" s="288">
        <f t="shared" si="1732"/>
        <v>0</v>
      </c>
      <c r="AS603" s="334"/>
    </row>
    <row r="604" spans="2:45">
      <c r="B604" s="435" t="s">
        <v>857</v>
      </c>
      <c r="C604" s="301"/>
      <c r="D604" s="276"/>
      <c r="E604" s="276"/>
      <c r="F604" s="276"/>
      <c r="G604" s="276"/>
      <c r="H604" s="276"/>
      <c r="I604" s="276"/>
      <c r="J604" s="276"/>
      <c r="K604" s="276"/>
      <c r="L604" s="276"/>
      <c r="M604" s="276"/>
      <c r="N604" s="276"/>
      <c r="O604" s="276"/>
      <c r="P604" s="276"/>
      <c r="Q604" s="276"/>
      <c r="R604" s="354"/>
      <c r="S604" s="276"/>
      <c r="T604" s="276"/>
      <c r="U604" s="276"/>
      <c r="V604" s="301"/>
      <c r="W604" s="306"/>
      <c r="X604" s="306"/>
      <c r="Y604" s="276"/>
      <c r="Z604" s="276"/>
      <c r="AA604" s="306"/>
      <c r="AB604" s="306"/>
      <c r="AC604" s="306"/>
      <c r="AD604" s="306"/>
      <c r="AE604" s="288">
        <f>SUMPRODUCT($M$418:$M$579,AE418:AE579)</f>
        <v>30102399.018971518</v>
      </c>
      <c r="AF604" s="288">
        <f>SUMPRODUCT($M$418:$M$579,AF418:AF579)</f>
        <v>5358561.7656338038</v>
      </c>
      <c r="AG604" s="877">
        <f>IF(AG416="kw",SUMPRODUCT($Q$418:$Q$579,$AA$418:$AA$579,AG418:AG579),SUMPRODUCT($M$418:$M$579,AG418:AG579))</f>
        <v>25363.471327310257</v>
      </c>
      <c r="AH604" s="288">
        <f>IF(AH416="kw",SUMPRODUCT($Q$418:$Q$579,$AA$418:$AA$579,AH418:AH579),SUMPRODUCT($M$418:$M$579,AH418:AH579))</f>
        <v>2139.9155072935391</v>
      </c>
      <c r="AI604" s="288">
        <f>IF(AI416="kw",SUMPRODUCT($Q$418:$Q$579,$AA$418:$AA$579,AI418:AI579),SUMPRODUCT($M$418:$M$579,AI418:AI579))</f>
        <v>9397.1025054851852</v>
      </c>
      <c r="AJ604" s="288">
        <f>IF(AJ416="kw",SUMPRODUCT($Q$418:$Q$579,$AA$418:$AA$579,AJ418:AJ579),SUMPRODUCT($M$418:$M$579,AJ418:AJ579))</f>
        <v>0</v>
      </c>
      <c r="AK604" s="288">
        <f>IF(AK416="kw",SUMPRODUCT($Q$418:$Q$579,$AA$418:$AA$579,AG422AG425:AK418:AK579),SUMPRODUCT($M$418:$M$579,AK418:AK579))</f>
        <v>2038014.8314726271</v>
      </c>
      <c r="AL604" s="288">
        <f>IF(AL416="kw",SUMPRODUCT($Q$418:$Q$579,$AA$418:$AA$579,AG422AG425:AL418:AL579),SUMPRODUCT($M$418:$M$579,AL418:AL579))</f>
        <v>0</v>
      </c>
      <c r="AM604" s="288">
        <f>IF(AM416="kw",SUMPRODUCT($Q$418:$Q$579,$AA$418:$AA$579,AG422AG425:AM418:AM579),SUMPRODUCT($M$418:$M$579,AM418:AM579))</f>
        <v>0</v>
      </c>
      <c r="AN604" s="288">
        <f>IF(AN416="kw",SUMPRODUCT($Q$418:$Q$579,$AA$418:$AA$579,AG422AG425:AN418:AN579),SUMPRODUCT($M$418:$M$579,AN418:AN579))</f>
        <v>0</v>
      </c>
      <c r="AO604" s="288">
        <f>IF(AO416="kw",SUMPRODUCT($Q$418:$Q$579,$AA$418:$AA$579,AG422AG425:AO418:AO579),SUMPRODUCT($M$418:$M$579,AO418:AO579))</f>
        <v>0</v>
      </c>
      <c r="AP604" s="288">
        <f>IF(AP416="kw",SUMPRODUCT($Q$418:$Q$579,$AA$418:$AA$579,AG422AG425:AP418:AP579),SUMPRODUCT($M$418:$M$579,AP418:AP579))</f>
        <v>0</v>
      </c>
      <c r="AQ604" s="288">
        <f>IF(AQ416="kw",SUMPRODUCT($Q$418:$Q$579,$AA$418:$AA$579,AG422AG425:AQ418:AQ579),SUMPRODUCT($M$418:$M$579,AQ418:AQ579))</f>
        <v>0</v>
      </c>
      <c r="AR604" s="288">
        <f>IF(AR416="kw",SUMPRODUCT($Q$418:$Q$579,$AA$418:$AA$579,AG422AG425:AR418:AR579),SUMPRODUCT($M$418:$M$579,AR418:AR579))</f>
        <v>0</v>
      </c>
      <c r="AS604" s="334"/>
    </row>
    <row r="605" spans="2:45">
      <c r="B605" s="436" t="s">
        <v>858</v>
      </c>
      <c r="C605" s="361"/>
      <c r="D605" s="380"/>
      <c r="E605" s="380"/>
      <c r="F605" s="380"/>
      <c r="G605" s="380"/>
      <c r="H605" s="380"/>
      <c r="I605" s="380"/>
      <c r="J605" s="380"/>
      <c r="K605" s="380"/>
      <c r="L605" s="380"/>
      <c r="M605" s="380"/>
      <c r="N605" s="380"/>
      <c r="O605" s="380"/>
      <c r="P605" s="380"/>
      <c r="Q605" s="380"/>
      <c r="R605" s="379"/>
      <c r="S605" s="380"/>
      <c r="T605" s="380"/>
      <c r="U605" s="380"/>
      <c r="V605" s="361"/>
      <c r="W605" s="381"/>
      <c r="X605" s="381"/>
      <c r="Y605" s="380"/>
      <c r="Z605" s="380"/>
      <c r="AA605" s="381"/>
      <c r="AB605" s="381"/>
      <c r="AC605" s="381"/>
      <c r="AD605" s="381"/>
      <c r="AE605" s="323">
        <f>SUMPRODUCT($N$418:$N$579,AE418:AE579)</f>
        <v>29419597.120229926</v>
      </c>
      <c r="AF605" s="323">
        <f>SUMPRODUCT($N$418:$N$579,AF418:AF579)</f>
        <v>5034976.119705243</v>
      </c>
      <c r="AG605" s="825">
        <f>IF(AG416="kw",SUMPRODUCT($Q$418:$Q$579,$AB$418:$AB$579,AG418:AG579),SUMPRODUCT($N$418:$N$579,AG418:AG579))</f>
        <v>24720.542376313726</v>
      </c>
      <c r="AH605" s="825">
        <f t="shared" ref="AH605:AR605" si="1733">IF(AH416="kw",SUMPRODUCT($Q$418:$Q$579,$AB$418:$AB$579,AH418:AH579),SUMPRODUCT($N$418:$N$579,AH418:AH579))</f>
        <v>2100.8727395670712</v>
      </c>
      <c r="AI605" s="825">
        <f t="shared" si="1733"/>
        <v>9225.6523294511389</v>
      </c>
      <c r="AJ605" s="825">
        <f t="shared" si="1733"/>
        <v>0</v>
      </c>
      <c r="AK605" s="825">
        <f>IF(AK416="kw",SUMPRODUCT($Q$418:$Q$579,$AB$418:$AB$579,AK418:AK579),SUMPRODUCT($N$418:$N$579,AK418:AK579))</f>
        <v>2004754.3340979733</v>
      </c>
      <c r="AL605" s="825">
        <f t="shared" si="1733"/>
        <v>0</v>
      </c>
      <c r="AM605" s="825">
        <f t="shared" si="1733"/>
        <v>0</v>
      </c>
      <c r="AN605" s="825">
        <f t="shared" si="1733"/>
        <v>0</v>
      </c>
      <c r="AO605" s="825">
        <f t="shared" si="1733"/>
        <v>0</v>
      </c>
      <c r="AP605" s="825">
        <f t="shared" si="1733"/>
        <v>0</v>
      </c>
      <c r="AQ605" s="825">
        <f t="shared" si="1733"/>
        <v>0</v>
      </c>
      <c r="AR605" s="825">
        <f t="shared" si="1733"/>
        <v>0</v>
      </c>
      <c r="AS605" s="382"/>
    </row>
    <row r="606" spans="2:45" ht="22.5" customHeight="1">
      <c r="B606" s="364" t="s">
        <v>588</v>
      </c>
      <c r="C606" s="383"/>
      <c r="D606" s="384"/>
      <c r="E606" s="384"/>
      <c r="F606" s="384"/>
      <c r="G606" s="384"/>
      <c r="H606" s="384"/>
      <c r="I606" s="384"/>
      <c r="J606" s="384"/>
      <c r="K606" s="384"/>
      <c r="L606" s="384"/>
      <c r="M606" s="384"/>
      <c r="N606" s="384"/>
      <c r="O606" s="384"/>
      <c r="P606" s="384"/>
      <c r="Q606" s="384"/>
      <c r="R606" s="384"/>
      <c r="S606" s="384"/>
      <c r="T606" s="384"/>
      <c r="U606" s="384"/>
      <c r="V606" s="367"/>
      <c r="W606" s="368"/>
      <c r="X606" s="384"/>
      <c r="Y606" s="384"/>
      <c r="Z606" s="384"/>
      <c r="AA606" s="384"/>
      <c r="AB606" s="384"/>
      <c r="AC606" s="384"/>
      <c r="AD606" s="384"/>
      <c r="AE606" s="405"/>
      <c r="AF606" s="405"/>
      <c r="AG606" s="405"/>
      <c r="AH606" s="405"/>
      <c r="AI606" s="405"/>
      <c r="AJ606" s="405"/>
      <c r="AK606" s="405"/>
      <c r="AL606" s="405"/>
      <c r="AM606" s="405"/>
      <c r="AN606" s="405"/>
      <c r="AO606" s="405"/>
      <c r="AP606" s="405"/>
      <c r="AQ606" s="405"/>
      <c r="AR606" s="405"/>
      <c r="AS606" s="385"/>
    </row>
    <row r="609" spans="1:45" ht="15.75">
      <c r="B609" s="277" t="s">
        <v>308</v>
      </c>
      <c r="C609" s="278"/>
      <c r="D609" s="579" t="s">
        <v>523</v>
      </c>
      <c r="E609" s="250"/>
      <c r="F609" s="579"/>
      <c r="G609" s="250"/>
      <c r="H609" s="250"/>
      <c r="I609" s="250"/>
      <c r="J609" s="250"/>
      <c r="K609" s="250"/>
      <c r="L609" s="250"/>
      <c r="M609" s="250"/>
      <c r="N609" s="250"/>
      <c r="O609" s="250"/>
      <c r="P609" s="250"/>
      <c r="Q609" s="250"/>
      <c r="R609" s="278"/>
      <c r="S609" s="250"/>
      <c r="T609" s="250"/>
      <c r="U609" s="250"/>
      <c r="V609" s="250"/>
      <c r="W609" s="250"/>
      <c r="X609" s="250"/>
      <c r="Y609" s="250"/>
      <c r="Z609" s="250"/>
      <c r="AA609" s="250"/>
      <c r="AB609" s="250"/>
      <c r="AC609" s="250"/>
      <c r="AD609" s="250"/>
      <c r="AE609" s="267"/>
      <c r="AF609" s="264"/>
      <c r="AG609" s="264"/>
      <c r="AH609" s="264"/>
      <c r="AI609" s="264"/>
      <c r="AJ609" s="264"/>
      <c r="AK609" s="264"/>
      <c r="AL609" s="264"/>
      <c r="AM609" s="264"/>
      <c r="AN609" s="264"/>
      <c r="AO609" s="264"/>
      <c r="AP609" s="264"/>
      <c r="AQ609" s="264"/>
      <c r="AR609" s="264"/>
    </row>
    <row r="610" spans="1:45" ht="33.75" customHeight="1">
      <c r="B610" s="935" t="s">
        <v>211</v>
      </c>
      <c r="C610" s="937" t="s">
        <v>33</v>
      </c>
      <c r="D610" s="281" t="s">
        <v>421</v>
      </c>
      <c r="E610" s="754" t="s">
        <v>209</v>
      </c>
      <c r="F610" s="755"/>
      <c r="G610" s="755"/>
      <c r="H610" s="755"/>
      <c r="I610" s="755"/>
      <c r="J610" s="755"/>
      <c r="K610" s="755"/>
      <c r="L610" s="755"/>
      <c r="M610" s="756"/>
      <c r="N610" s="746"/>
      <c r="O610" s="746"/>
      <c r="P610" s="746"/>
      <c r="Q610" s="939" t="s">
        <v>213</v>
      </c>
      <c r="R610" s="281" t="s">
        <v>422</v>
      </c>
      <c r="S610" s="932" t="s">
        <v>212</v>
      </c>
      <c r="T610" s="933"/>
      <c r="U610" s="933"/>
      <c r="V610" s="933"/>
      <c r="W610" s="933"/>
      <c r="X610" s="933"/>
      <c r="Y610" s="933"/>
      <c r="Z610" s="933"/>
      <c r="AA610" s="933"/>
      <c r="AB610" s="933"/>
      <c r="AC610" s="933"/>
      <c r="AD610" s="944"/>
      <c r="AE610" s="932" t="s">
        <v>242</v>
      </c>
      <c r="AF610" s="933"/>
      <c r="AG610" s="933"/>
      <c r="AH610" s="933"/>
      <c r="AI610" s="933"/>
      <c r="AJ610" s="933"/>
      <c r="AK610" s="933"/>
      <c r="AL610" s="933"/>
      <c r="AM610" s="933"/>
      <c r="AN610" s="933"/>
      <c r="AO610" s="933"/>
      <c r="AP610" s="933"/>
      <c r="AQ610" s="933"/>
      <c r="AR610" s="933"/>
      <c r="AS610" s="934"/>
    </row>
    <row r="611" spans="1:45" ht="68.25" customHeight="1">
      <c r="B611" s="936"/>
      <c r="C611" s="938"/>
      <c r="D611" s="282">
        <v>2018</v>
      </c>
      <c r="E611" s="282">
        <v>2019</v>
      </c>
      <c r="F611" s="282">
        <v>2020</v>
      </c>
      <c r="G611" s="282">
        <v>2021</v>
      </c>
      <c r="H611" s="282">
        <v>2022</v>
      </c>
      <c r="I611" s="282">
        <v>2023</v>
      </c>
      <c r="J611" s="282">
        <v>2024</v>
      </c>
      <c r="K611" s="282">
        <v>2025</v>
      </c>
      <c r="L611" s="282">
        <v>2026</v>
      </c>
      <c r="M611" s="282">
        <v>2027</v>
      </c>
      <c r="N611" s="282">
        <v>2028</v>
      </c>
      <c r="O611" s="282">
        <v>2029</v>
      </c>
      <c r="P611" s="282">
        <v>2030</v>
      </c>
      <c r="Q611" s="940"/>
      <c r="R611" s="282">
        <v>2018</v>
      </c>
      <c r="S611" s="282">
        <v>2019</v>
      </c>
      <c r="T611" s="282">
        <v>2020</v>
      </c>
      <c r="U611" s="282">
        <v>2021</v>
      </c>
      <c r="V611" s="282">
        <v>2022</v>
      </c>
      <c r="W611" s="282">
        <v>2023</v>
      </c>
      <c r="X611" s="282">
        <v>2024</v>
      </c>
      <c r="Y611" s="282">
        <v>2025</v>
      </c>
      <c r="Z611" s="282">
        <v>2026</v>
      </c>
      <c r="AA611" s="282">
        <v>2027</v>
      </c>
      <c r="AB611" s="282">
        <v>2028</v>
      </c>
      <c r="AC611" s="282">
        <v>2029</v>
      </c>
      <c r="AD611" s="282">
        <v>2030</v>
      </c>
      <c r="AE611" s="282" t="str">
        <f>'1.  LRAMVA Summary'!$D$53</f>
        <v>Residential</v>
      </c>
      <c r="AF611" s="282" t="str">
        <f>'1.  LRAMVA Summary'!$E$53</f>
        <v>GS&lt;50 kW</v>
      </c>
      <c r="AG611" s="282" t="str">
        <f>'1.  LRAMVA Summary'!$F$53</f>
        <v>General Service 50 to 4,999 kW</v>
      </c>
      <c r="AH611" s="282" t="str">
        <f>'1.  LRAMVA Summary'!$G$53</f>
        <v>Large Use</v>
      </c>
      <c r="AI611" s="282" t="str">
        <f>'1.  LRAMVA Summary'!$H$53</f>
        <v>Large Use 2</v>
      </c>
      <c r="AJ611" s="282" t="str">
        <f>'1.  LRAMVA Summary'!$I$53</f>
        <v>Street Lighting</v>
      </c>
      <c r="AK611" s="282" t="str">
        <f>'1.  LRAMVA Summary'!$J$53</f>
        <v>Unmetered Scattered Load</v>
      </c>
      <c r="AL611" s="282" t="str">
        <f>'1.  LRAMVA Summary'!$K$53</f>
        <v/>
      </c>
      <c r="AM611" s="282" t="str">
        <f>'1.  LRAMVA Summary'!$L$53</f>
        <v/>
      </c>
      <c r="AN611" s="282" t="str">
        <f>'1.  LRAMVA Summary'!$M$53</f>
        <v/>
      </c>
      <c r="AO611" s="282" t="str">
        <f>'1.  LRAMVA Summary'!$N$53</f>
        <v/>
      </c>
      <c r="AP611" s="282" t="str">
        <f>'1.  LRAMVA Summary'!$O$53</f>
        <v/>
      </c>
      <c r="AQ611" s="282" t="str">
        <f>'1.  LRAMVA Summary'!$P$53</f>
        <v/>
      </c>
      <c r="AR611" s="282" t="str">
        <f>'1.  LRAMVA Summary'!$Q$53</f>
        <v/>
      </c>
      <c r="AS611" s="284" t="str">
        <f>'1.  LRAMVA Summary'!$R$53</f>
        <v>Total</v>
      </c>
    </row>
    <row r="612" spans="1:45" ht="15.75" customHeight="1">
      <c r="A612" s="521"/>
      <c r="B612" s="507" t="s">
        <v>501</v>
      </c>
      <c r="C612" s="286"/>
      <c r="D612" s="286"/>
      <c r="E612" s="286"/>
      <c r="F612" s="286"/>
      <c r="G612" s="286"/>
      <c r="H612" s="286"/>
      <c r="I612" s="286"/>
      <c r="J612" s="286"/>
      <c r="K612" s="286"/>
      <c r="L612" s="286"/>
      <c r="M612" s="286"/>
      <c r="N612" s="286"/>
      <c r="O612" s="286"/>
      <c r="P612" s="286"/>
      <c r="Q612" s="287"/>
      <c r="R612" s="286"/>
      <c r="S612" s="286"/>
      <c r="T612" s="286"/>
      <c r="U612" s="286"/>
      <c r="V612" s="286"/>
      <c r="W612" s="286"/>
      <c r="X612" s="286"/>
      <c r="Y612" s="286"/>
      <c r="Z612" s="286"/>
      <c r="AA612" s="286"/>
      <c r="AB612" s="286"/>
      <c r="AC612" s="286"/>
      <c r="AD612" s="286"/>
      <c r="AE612" s="288" t="str">
        <f>'1.  LRAMVA Summary'!$D$54</f>
        <v>kWh</v>
      </c>
      <c r="AF612" s="288" t="str">
        <f>'1.  LRAMVA Summary'!$E$54</f>
        <v>kWh</v>
      </c>
      <c r="AG612" s="288" t="str">
        <f>'1.  LRAMVA Summary'!$F$54</f>
        <v>kW</v>
      </c>
      <c r="AH612" s="288" t="str">
        <f>'1.  LRAMVA Summary'!$G$54</f>
        <v>kW</v>
      </c>
      <c r="AI612" s="288" t="str">
        <f>'1.  LRAMVA Summary'!$H$54</f>
        <v>kW</v>
      </c>
      <c r="AJ612" s="288" t="str">
        <f>'1.  LRAMVA Summary'!$I$54</f>
        <v>kW</v>
      </c>
      <c r="AK612" s="288" t="str">
        <f>'1.  LRAMVA Summary'!$J$54</f>
        <v>kWh</v>
      </c>
      <c r="AL612" s="288">
        <f>'1.  LRAMVA Summary'!$K$54</f>
        <v>0</v>
      </c>
      <c r="AM612" s="288">
        <f>'1.  LRAMVA Summary'!$L$54</f>
        <v>0</v>
      </c>
      <c r="AN612" s="288">
        <f>'1.  LRAMVA Summary'!$M$54</f>
        <v>0</v>
      </c>
      <c r="AO612" s="288">
        <f>'1.  LRAMVA Summary'!$N$54</f>
        <v>0</v>
      </c>
      <c r="AP612" s="288">
        <f>'1.  LRAMVA Summary'!$O$54</f>
        <v>0</v>
      </c>
      <c r="AQ612" s="288">
        <f>'1.  LRAMVA Summary'!$P$54</f>
        <v>0</v>
      </c>
      <c r="AR612" s="288">
        <f>'1.  LRAMVA Summary'!$Q$54</f>
        <v>0</v>
      </c>
      <c r="AS612" s="289"/>
    </row>
    <row r="613" spans="1:45" ht="15.75" outlineLevel="1">
      <c r="A613" s="521"/>
      <c r="B613" s="493" t="s">
        <v>494</v>
      </c>
      <c r="C613" s="286"/>
      <c r="D613" s="286"/>
      <c r="E613" s="286"/>
      <c r="F613" s="286"/>
      <c r="G613" s="286"/>
      <c r="H613" s="286"/>
      <c r="I613" s="286"/>
      <c r="J613" s="286"/>
      <c r="K613" s="286"/>
      <c r="L613" s="286"/>
      <c r="M613" s="286"/>
      <c r="N613" s="286"/>
      <c r="O613" s="286"/>
      <c r="P613" s="286"/>
      <c r="Q613" s="287"/>
      <c r="R613" s="286"/>
      <c r="S613" s="286"/>
      <c r="T613" s="286"/>
      <c r="U613" s="286"/>
      <c r="V613" s="286"/>
      <c r="W613" s="286"/>
      <c r="X613" s="286"/>
      <c r="Y613" s="286"/>
      <c r="Z613" s="286"/>
      <c r="AA613" s="286"/>
      <c r="AB613" s="286"/>
      <c r="AC613" s="286"/>
      <c r="AD613" s="286"/>
      <c r="AE613" s="288"/>
      <c r="AF613" s="288"/>
      <c r="AG613" s="288"/>
      <c r="AH613" s="288"/>
      <c r="AI613" s="288"/>
      <c r="AJ613" s="288"/>
      <c r="AK613" s="288"/>
      <c r="AL613" s="288"/>
      <c r="AM613" s="288"/>
      <c r="AN613" s="288"/>
      <c r="AO613" s="288"/>
      <c r="AP613" s="288"/>
      <c r="AQ613" s="288"/>
      <c r="AR613" s="288"/>
      <c r="AS613" s="289"/>
    </row>
    <row r="614" spans="1:45" outlineLevel="1">
      <c r="A614" s="521">
        <v>1</v>
      </c>
      <c r="B614" s="424" t="s">
        <v>95</v>
      </c>
      <c r="C614" s="288" t="s">
        <v>1027</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v>1</v>
      </c>
      <c r="AF614" s="406"/>
      <c r="AG614" s="406"/>
      <c r="AH614" s="406"/>
      <c r="AI614" s="406"/>
      <c r="AJ614" s="406"/>
      <c r="AK614" s="406"/>
      <c r="AL614" s="406"/>
      <c r="AM614" s="406"/>
      <c r="AN614" s="406"/>
      <c r="AO614" s="406"/>
      <c r="AP614" s="406"/>
      <c r="AQ614" s="406"/>
      <c r="AR614" s="406"/>
      <c r="AS614" s="293">
        <f>SUM(AE614:AR614)</f>
        <v>1</v>
      </c>
    </row>
    <row r="615" spans="1:45" outlineLevel="1">
      <c r="A615" s="521"/>
      <c r="B615" s="291" t="s">
        <v>309</v>
      </c>
      <c r="C615" s="288" t="s">
        <v>1028</v>
      </c>
      <c r="D615" s="292">
        <v>22479.308334591798</v>
      </c>
      <c r="E615" s="292">
        <v>18088.877400388057</v>
      </c>
      <c r="F615" s="292">
        <v>18088.877400388057</v>
      </c>
      <c r="G615" s="292">
        <v>18088.877400388057</v>
      </c>
      <c r="H615" s="292">
        <v>18088.877400388057</v>
      </c>
      <c r="I615" s="292">
        <v>18088.877400388057</v>
      </c>
      <c r="J615" s="292">
        <v>18088.877400388057</v>
      </c>
      <c r="K615" s="292">
        <v>18088.660008529427</v>
      </c>
      <c r="L615" s="292">
        <v>18088.660008529427</v>
      </c>
      <c r="M615" s="292">
        <v>18040.313611968522</v>
      </c>
      <c r="N615" s="292">
        <v>17660.98107451907</v>
      </c>
      <c r="O615" s="292">
        <v>17657.491886663051</v>
      </c>
      <c r="P615" s="292">
        <v>17657.491886663051</v>
      </c>
      <c r="Q615" s="464"/>
      <c r="R615" s="292">
        <v>1.4162987316012252</v>
      </c>
      <c r="S615" s="292">
        <v>1.1489103484989238</v>
      </c>
      <c r="T615" s="292">
        <v>1.1489103484989238</v>
      </c>
      <c r="U615" s="292">
        <v>1.1489103484989238</v>
      </c>
      <c r="V615" s="292">
        <v>1.1489103484989238</v>
      </c>
      <c r="W615" s="292">
        <v>1.1489103484989238</v>
      </c>
      <c r="X615" s="292">
        <v>1.1489103484989238</v>
      </c>
      <c r="Y615" s="292">
        <v>1.1489103484989238</v>
      </c>
      <c r="Z615" s="292">
        <v>1.1489103484989238</v>
      </c>
      <c r="AA615" s="292">
        <v>1.1460446856956841</v>
      </c>
      <c r="AB615" s="292">
        <v>1.0755052936159342</v>
      </c>
      <c r="AC615" s="292">
        <v>1.0755052936159342</v>
      </c>
      <c r="AD615" s="292">
        <v>1.0755052936159342</v>
      </c>
      <c r="AE615" s="407">
        <f>AE614</f>
        <v>1</v>
      </c>
      <c r="AF615" s="407">
        <f t="shared" ref="AF615" si="1734">AF614</f>
        <v>0</v>
      </c>
      <c r="AG615" s="407">
        <f t="shared" ref="AG615" si="1735">AG614</f>
        <v>0</v>
      </c>
      <c r="AH615" s="407">
        <f t="shared" ref="AH615" si="1736">AH614</f>
        <v>0</v>
      </c>
      <c r="AI615" s="407">
        <f t="shared" ref="AI615" si="1737">AI614</f>
        <v>0</v>
      </c>
      <c r="AJ615" s="407">
        <f t="shared" ref="AJ615" si="1738">AJ614</f>
        <v>0</v>
      </c>
      <c r="AK615" s="407">
        <f t="shared" ref="AK615" si="1739">AK614</f>
        <v>0</v>
      </c>
      <c r="AL615" s="407">
        <f t="shared" ref="AL615" si="1740">AL614</f>
        <v>0</v>
      </c>
      <c r="AM615" s="407">
        <f t="shared" ref="AM615" si="1741">AM614</f>
        <v>0</v>
      </c>
      <c r="AN615" s="407">
        <f t="shared" ref="AN615" si="1742">AN614</f>
        <v>0</v>
      </c>
      <c r="AO615" s="407">
        <f t="shared" ref="AO615" si="1743">AO614</f>
        <v>0</v>
      </c>
      <c r="AP615" s="407">
        <f t="shared" ref="AP615" si="1744">AP614</f>
        <v>0</v>
      </c>
      <c r="AQ615" s="407">
        <f t="shared" ref="AQ615" si="1745">AQ614</f>
        <v>0</v>
      </c>
      <c r="AR615" s="407">
        <f t="shared" ref="AR615" si="1746">AR614</f>
        <v>0</v>
      </c>
      <c r="AS615" s="294"/>
    </row>
    <row r="616" spans="1:45" ht="15.75" outlineLevel="1">
      <c r="A616" s="521"/>
      <c r="B616" s="295"/>
      <c r="C616" s="296"/>
      <c r="D616" s="296"/>
      <c r="E616" s="296"/>
      <c r="F616" s="296"/>
      <c r="G616" s="296"/>
      <c r="H616" s="296"/>
      <c r="I616" s="296"/>
      <c r="J616" s="747"/>
      <c r="K616" s="296"/>
      <c r="L616" s="296"/>
      <c r="M616" s="296"/>
      <c r="N616" s="296"/>
      <c r="O616" s="296"/>
      <c r="P616" s="296"/>
      <c r="Q616" s="297"/>
      <c r="R616" s="296"/>
      <c r="S616" s="296"/>
      <c r="T616" s="296"/>
      <c r="U616" s="296"/>
      <c r="V616" s="296"/>
      <c r="W616" s="296"/>
      <c r="X616" s="296"/>
      <c r="Y616" s="296"/>
      <c r="Z616" s="296"/>
      <c r="AA616" s="296"/>
      <c r="AB616" s="296"/>
      <c r="AC616" s="296"/>
      <c r="AD616" s="296"/>
      <c r="AE616" s="408"/>
      <c r="AF616" s="409"/>
      <c r="AG616" s="409"/>
      <c r="AH616" s="409"/>
      <c r="AI616" s="409"/>
      <c r="AJ616" s="409"/>
      <c r="AK616" s="409"/>
      <c r="AL616" s="409"/>
      <c r="AM616" s="409"/>
      <c r="AN616" s="409"/>
      <c r="AO616" s="409"/>
      <c r="AP616" s="409"/>
      <c r="AQ616" s="409"/>
      <c r="AR616" s="409"/>
      <c r="AS616" s="299"/>
    </row>
    <row r="617" spans="1:45" outlineLevel="1">
      <c r="A617" s="521">
        <v>2</v>
      </c>
      <c r="B617" s="424" t="s">
        <v>96</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47">AF617</f>
        <v>0</v>
      </c>
      <c r="AG618" s="407">
        <f t="shared" ref="AG618" si="1748">AG617</f>
        <v>0</v>
      </c>
      <c r="AH618" s="407">
        <f t="shared" ref="AH618" si="1749">AH617</f>
        <v>0</v>
      </c>
      <c r="AI618" s="407">
        <f t="shared" ref="AI618" si="1750">AI617</f>
        <v>0</v>
      </c>
      <c r="AJ618" s="407">
        <f t="shared" ref="AJ618" si="1751">AJ617</f>
        <v>0</v>
      </c>
      <c r="AK618" s="407">
        <f t="shared" ref="AK618" si="1752">AK617</f>
        <v>0</v>
      </c>
      <c r="AL618" s="407">
        <f t="shared" ref="AL618" si="1753">AL617</f>
        <v>0</v>
      </c>
      <c r="AM618" s="407">
        <f t="shared" ref="AM618" si="1754">AM617</f>
        <v>0</v>
      </c>
      <c r="AN618" s="407">
        <f t="shared" ref="AN618" si="1755">AN617</f>
        <v>0</v>
      </c>
      <c r="AO618" s="407">
        <f t="shared" ref="AO618" si="1756">AO617</f>
        <v>0</v>
      </c>
      <c r="AP618" s="407">
        <f t="shared" ref="AP618" si="1757">AP617</f>
        <v>0</v>
      </c>
      <c r="AQ618" s="407">
        <f t="shared" ref="AQ618" si="1758">AQ617</f>
        <v>0</v>
      </c>
      <c r="AR618" s="407">
        <f t="shared" ref="AR618" si="1759">AR617</f>
        <v>0</v>
      </c>
      <c r="AS618" s="294"/>
    </row>
    <row r="619" spans="1:45" ht="15.75" outlineLevel="1">
      <c r="A619" s="521"/>
      <c r="B619" s="295"/>
      <c r="C619" s="296"/>
      <c r="D619" s="301"/>
      <c r="E619" s="301"/>
      <c r="F619" s="301"/>
      <c r="G619" s="301"/>
      <c r="H619" s="301"/>
      <c r="I619" s="301"/>
      <c r="J619" s="301"/>
      <c r="K619" s="301"/>
      <c r="L619" s="301"/>
      <c r="M619" s="301"/>
      <c r="N619" s="301"/>
      <c r="O619" s="301"/>
      <c r="P619" s="301"/>
      <c r="Q619" s="297"/>
      <c r="R619" s="301"/>
      <c r="S619" s="301"/>
      <c r="T619" s="301"/>
      <c r="U619" s="301"/>
      <c r="V619" s="301"/>
      <c r="W619" s="301"/>
      <c r="X619" s="301"/>
      <c r="Y619" s="301"/>
      <c r="Z619" s="301"/>
      <c r="AA619" s="301"/>
      <c r="AB619" s="301"/>
      <c r="AC619" s="301"/>
      <c r="AD619" s="301"/>
      <c r="AE619" s="408"/>
      <c r="AF619" s="409"/>
      <c r="AG619" s="409"/>
      <c r="AH619" s="409"/>
      <c r="AI619" s="409"/>
      <c r="AJ619" s="409"/>
      <c r="AK619" s="409"/>
      <c r="AL619" s="409"/>
      <c r="AM619" s="409"/>
      <c r="AN619" s="409"/>
      <c r="AO619" s="409"/>
      <c r="AP619" s="409"/>
      <c r="AQ619" s="409"/>
      <c r="AR619" s="409"/>
      <c r="AS619" s="299"/>
    </row>
    <row r="620" spans="1:45" outlineLevel="1">
      <c r="A620" s="521">
        <v>3</v>
      </c>
      <c r="B620" s="424" t="s">
        <v>97</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60">AF620</f>
        <v>0</v>
      </c>
      <c r="AG621" s="407">
        <f t="shared" ref="AG621" si="1761">AG620</f>
        <v>0</v>
      </c>
      <c r="AH621" s="407">
        <f t="shared" ref="AH621" si="1762">AH620</f>
        <v>0</v>
      </c>
      <c r="AI621" s="407">
        <f t="shared" ref="AI621" si="1763">AI620</f>
        <v>0</v>
      </c>
      <c r="AJ621" s="407">
        <f t="shared" ref="AJ621" si="1764">AJ620</f>
        <v>0</v>
      </c>
      <c r="AK621" s="407">
        <f t="shared" ref="AK621" si="1765">AK620</f>
        <v>0</v>
      </c>
      <c r="AL621" s="407">
        <f t="shared" ref="AL621" si="1766">AL620</f>
        <v>0</v>
      </c>
      <c r="AM621" s="407">
        <f t="shared" ref="AM621" si="1767">AM620</f>
        <v>0</v>
      </c>
      <c r="AN621" s="407">
        <f t="shared" ref="AN621" si="1768">AN620</f>
        <v>0</v>
      </c>
      <c r="AO621" s="407">
        <f t="shared" ref="AO621" si="1769">AO620</f>
        <v>0</v>
      </c>
      <c r="AP621" s="407">
        <f t="shared" ref="AP621" si="1770">AP620</f>
        <v>0</v>
      </c>
      <c r="AQ621" s="407">
        <f t="shared" ref="AQ621" si="1771">AQ620</f>
        <v>0</v>
      </c>
      <c r="AR621" s="407">
        <f t="shared" ref="AR621" si="1772">AR620</f>
        <v>0</v>
      </c>
      <c r="AS621" s="294"/>
    </row>
    <row r="622" spans="1:45" outlineLevel="1">
      <c r="A622" s="521"/>
      <c r="B622" s="291"/>
      <c r="C622" s="302"/>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08"/>
      <c r="AF622" s="408"/>
      <c r="AG622" s="408"/>
      <c r="AH622" s="408"/>
      <c r="AI622" s="408"/>
      <c r="AJ622" s="408"/>
      <c r="AK622" s="408"/>
      <c r="AL622" s="408"/>
      <c r="AM622" s="408"/>
      <c r="AN622" s="408"/>
      <c r="AO622" s="408"/>
      <c r="AP622" s="408"/>
      <c r="AQ622" s="408"/>
      <c r="AR622" s="408"/>
      <c r="AS622" s="303"/>
    </row>
    <row r="623" spans="1:45" outlineLevel="1">
      <c r="A623" s="521">
        <v>4</v>
      </c>
      <c r="B623" s="509" t="s">
        <v>663</v>
      </c>
      <c r="C623" s="288" t="s">
        <v>25</v>
      </c>
      <c r="D623" s="292"/>
      <c r="E623" s="292"/>
      <c r="F623" s="292"/>
      <c r="G623" s="292"/>
      <c r="H623" s="292"/>
      <c r="I623" s="292"/>
      <c r="J623" s="292"/>
      <c r="K623" s="292"/>
      <c r="L623" s="292"/>
      <c r="M623" s="292"/>
      <c r="N623" s="292"/>
      <c r="O623" s="292"/>
      <c r="P623" s="292"/>
      <c r="Q623" s="288"/>
      <c r="R623" s="292"/>
      <c r="S623" s="292"/>
      <c r="T623" s="292"/>
      <c r="U623" s="292"/>
      <c r="V623" s="292"/>
      <c r="W623" s="292"/>
      <c r="X623" s="292"/>
      <c r="Y623" s="292"/>
      <c r="Z623" s="292"/>
      <c r="AA623" s="292"/>
      <c r="AB623" s="292"/>
      <c r="AC623" s="292"/>
      <c r="AD623" s="292"/>
      <c r="AE623" s="406"/>
      <c r="AF623" s="406"/>
      <c r="AG623" s="406"/>
      <c r="AH623" s="406"/>
      <c r="AI623" s="406"/>
      <c r="AJ623" s="406"/>
      <c r="AK623" s="406"/>
      <c r="AL623" s="406"/>
      <c r="AM623" s="406"/>
      <c r="AN623" s="406"/>
      <c r="AO623" s="406"/>
      <c r="AP623" s="406"/>
      <c r="AQ623" s="406"/>
      <c r="AR623" s="406"/>
      <c r="AS623" s="293">
        <f>SUM(AE623:AR623)</f>
        <v>0</v>
      </c>
    </row>
    <row r="624" spans="1:45" outlineLevel="1">
      <c r="A624" s="521"/>
      <c r="B624" s="291" t="s">
        <v>309</v>
      </c>
      <c r="C624" s="288" t="s">
        <v>163</v>
      </c>
      <c r="D624" s="292"/>
      <c r="E624" s="292"/>
      <c r="F624" s="292"/>
      <c r="G624" s="292"/>
      <c r="H624" s="292"/>
      <c r="I624" s="292"/>
      <c r="J624" s="292"/>
      <c r="K624" s="292"/>
      <c r="L624" s="292"/>
      <c r="M624" s="292"/>
      <c r="N624" s="292"/>
      <c r="O624" s="292"/>
      <c r="P624" s="292"/>
      <c r="Q624" s="464"/>
      <c r="R624" s="292"/>
      <c r="S624" s="292"/>
      <c r="T624" s="292"/>
      <c r="U624" s="292"/>
      <c r="V624" s="292"/>
      <c r="W624" s="292"/>
      <c r="X624" s="292"/>
      <c r="Y624" s="292"/>
      <c r="Z624" s="292"/>
      <c r="AA624" s="292"/>
      <c r="AB624" s="292"/>
      <c r="AC624" s="292"/>
      <c r="AD624" s="292"/>
      <c r="AE624" s="407">
        <f>AE623</f>
        <v>0</v>
      </c>
      <c r="AF624" s="407">
        <f t="shared" ref="AF624" si="1773">AF623</f>
        <v>0</v>
      </c>
      <c r="AG624" s="407">
        <f t="shared" ref="AG624" si="1774">AG623</f>
        <v>0</v>
      </c>
      <c r="AH624" s="407">
        <f t="shared" ref="AH624" si="1775">AH623</f>
        <v>0</v>
      </c>
      <c r="AI624" s="407">
        <f t="shared" ref="AI624" si="1776">AI623</f>
        <v>0</v>
      </c>
      <c r="AJ624" s="407">
        <f t="shared" ref="AJ624" si="1777">AJ623</f>
        <v>0</v>
      </c>
      <c r="AK624" s="407">
        <f t="shared" ref="AK624" si="1778">AK623</f>
        <v>0</v>
      </c>
      <c r="AL624" s="407">
        <f t="shared" ref="AL624" si="1779">AL623</f>
        <v>0</v>
      </c>
      <c r="AM624" s="407">
        <f t="shared" ref="AM624" si="1780">AM623</f>
        <v>0</v>
      </c>
      <c r="AN624" s="407">
        <f t="shared" ref="AN624" si="1781">AN623</f>
        <v>0</v>
      </c>
      <c r="AO624" s="407">
        <f t="shared" ref="AO624" si="1782">AO623</f>
        <v>0</v>
      </c>
      <c r="AP624" s="407">
        <f t="shared" ref="AP624" si="1783">AP623</f>
        <v>0</v>
      </c>
      <c r="AQ624" s="407">
        <f t="shared" ref="AQ624" si="1784">AQ623</f>
        <v>0</v>
      </c>
      <c r="AR624" s="407">
        <f t="shared" ref="AR624" si="1785">AR623</f>
        <v>0</v>
      </c>
      <c r="AS624" s="294"/>
    </row>
    <row r="625" spans="1:45" outlineLevel="1">
      <c r="A625" s="521"/>
      <c r="B625" s="291"/>
      <c r="C625" s="302"/>
      <c r="D625" s="301"/>
      <c r="E625" s="301"/>
      <c r="F625" s="301"/>
      <c r="G625" s="301"/>
      <c r="H625" s="301"/>
      <c r="I625" s="301"/>
      <c r="J625" s="301"/>
      <c r="K625" s="301"/>
      <c r="L625" s="301"/>
      <c r="M625" s="301"/>
      <c r="N625" s="301"/>
      <c r="O625" s="301"/>
      <c r="P625" s="301"/>
      <c r="Q625" s="288"/>
      <c r="R625" s="301"/>
      <c r="S625" s="301"/>
      <c r="T625" s="301"/>
      <c r="U625" s="301"/>
      <c r="V625" s="301"/>
      <c r="W625" s="301"/>
      <c r="X625" s="301"/>
      <c r="Y625" s="301"/>
      <c r="Z625" s="301"/>
      <c r="AA625" s="301"/>
      <c r="AB625" s="301"/>
      <c r="AC625" s="301"/>
      <c r="AD625" s="301"/>
      <c r="AE625" s="408"/>
      <c r="AF625" s="408"/>
      <c r="AG625" s="408"/>
      <c r="AH625" s="408"/>
      <c r="AI625" s="408"/>
      <c r="AJ625" s="408"/>
      <c r="AK625" s="408"/>
      <c r="AL625" s="408"/>
      <c r="AM625" s="408"/>
      <c r="AN625" s="408"/>
      <c r="AO625" s="408"/>
      <c r="AP625" s="408"/>
      <c r="AQ625" s="408"/>
      <c r="AR625" s="408"/>
      <c r="AS625" s="303"/>
    </row>
    <row r="626" spans="1:45" ht="15.75" customHeight="1" outlineLevel="1">
      <c r="A626" s="521">
        <v>5</v>
      </c>
      <c r="B626" s="424" t="s">
        <v>98</v>
      </c>
      <c r="C626" s="288" t="s">
        <v>25</v>
      </c>
      <c r="D626" s="292"/>
      <c r="E626" s="292"/>
      <c r="F626" s="292"/>
      <c r="G626" s="292"/>
      <c r="H626" s="292"/>
      <c r="I626" s="292"/>
      <c r="J626" s="292"/>
      <c r="K626" s="292"/>
      <c r="L626" s="292"/>
      <c r="M626" s="292"/>
      <c r="N626" s="292"/>
      <c r="O626" s="292"/>
      <c r="P626" s="292"/>
      <c r="Q626" s="288"/>
      <c r="R626" s="292"/>
      <c r="S626" s="292"/>
      <c r="T626" s="292"/>
      <c r="U626" s="292"/>
      <c r="V626" s="292"/>
      <c r="W626" s="292"/>
      <c r="X626" s="292"/>
      <c r="Y626" s="292"/>
      <c r="Z626" s="292"/>
      <c r="AA626" s="292"/>
      <c r="AB626" s="292"/>
      <c r="AC626" s="292"/>
      <c r="AD626" s="292"/>
      <c r="AE626" s="406"/>
      <c r="AF626" s="406"/>
      <c r="AG626" s="406"/>
      <c r="AH626" s="406"/>
      <c r="AI626" s="406"/>
      <c r="AJ626" s="406"/>
      <c r="AK626" s="406"/>
      <c r="AL626" s="406"/>
      <c r="AM626" s="406"/>
      <c r="AN626" s="406"/>
      <c r="AO626" s="406"/>
      <c r="AP626" s="406"/>
      <c r="AQ626" s="406"/>
      <c r="AR626" s="406"/>
      <c r="AS626" s="293">
        <f>SUM(AE626:AR626)</f>
        <v>0</v>
      </c>
    </row>
    <row r="627" spans="1:45" outlineLevel="1">
      <c r="A627" s="521"/>
      <c r="B627" s="291" t="s">
        <v>309</v>
      </c>
      <c r="C627" s="288" t="s">
        <v>163</v>
      </c>
      <c r="D627" s="292"/>
      <c r="E627" s="292"/>
      <c r="F627" s="292"/>
      <c r="G627" s="292"/>
      <c r="H627" s="292"/>
      <c r="I627" s="292"/>
      <c r="J627" s="292"/>
      <c r="K627" s="292"/>
      <c r="L627" s="292"/>
      <c r="M627" s="292"/>
      <c r="N627" s="292"/>
      <c r="O627" s="292"/>
      <c r="P627" s="292"/>
      <c r="Q627" s="464"/>
      <c r="R627" s="292"/>
      <c r="S627" s="292"/>
      <c r="T627" s="292"/>
      <c r="U627" s="292"/>
      <c r="V627" s="292"/>
      <c r="W627" s="292"/>
      <c r="X627" s="292"/>
      <c r="Y627" s="292"/>
      <c r="Z627" s="292"/>
      <c r="AA627" s="292"/>
      <c r="AB627" s="292"/>
      <c r="AC627" s="292"/>
      <c r="AD627" s="292"/>
      <c r="AE627" s="407">
        <f>AE626</f>
        <v>0</v>
      </c>
      <c r="AF627" s="407">
        <f t="shared" ref="AF627" si="1786">AF626</f>
        <v>0</v>
      </c>
      <c r="AG627" s="407">
        <f t="shared" ref="AG627" si="1787">AG626</f>
        <v>0</v>
      </c>
      <c r="AH627" s="407">
        <f t="shared" ref="AH627" si="1788">AH626</f>
        <v>0</v>
      </c>
      <c r="AI627" s="407">
        <f t="shared" ref="AI627" si="1789">AI626</f>
        <v>0</v>
      </c>
      <c r="AJ627" s="407">
        <f t="shared" ref="AJ627" si="1790">AJ626</f>
        <v>0</v>
      </c>
      <c r="AK627" s="407">
        <f t="shared" ref="AK627" si="1791">AK626</f>
        <v>0</v>
      </c>
      <c r="AL627" s="407">
        <f t="shared" ref="AL627" si="1792">AL626</f>
        <v>0</v>
      </c>
      <c r="AM627" s="407">
        <f t="shared" ref="AM627" si="1793">AM626</f>
        <v>0</v>
      </c>
      <c r="AN627" s="407">
        <f t="shared" ref="AN627" si="1794">AN626</f>
        <v>0</v>
      </c>
      <c r="AO627" s="407">
        <f t="shared" ref="AO627" si="1795">AO626</f>
        <v>0</v>
      </c>
      <c r="AP627" s="407">
        <f t="shared" ref="AP627" si="1796">AP626</f>
        <v>0</v>
      </c>
      <c r="AQ627" s="407">
        <f t="shared" ref="AQ627" si="1797">AQ626</f>
        <v>0</v>
      </c>
      <c r="AR627" s="407">
        <f t="shared" ref="AR627" si="1798">AR626</f>
        <v>0</v>
      </c>
      <c r="AS627" s="294"/>
    </row>
    <row r="628" spans="1:45" outlineLevel="1">
      <c r="A628" s="521"/>
      <c r="B628" s="291"/>
      <c r="C628" s="288"/>
      <c r="D628" s="288"/>
      <c r="E628" s="288"/>
      <c r="F628" s="288"/>
      <c r="G628" s="288"/>
      <c r="H628" s="288"/>
      <c r="I628" s="288"/>
      <c r="J628" s="288"/>
      <c r="K628" s="288"/>
      <c r="L628" s="288"/>
      <c r="M628" s="288"/>
      <c r="N628" s="288"/>
      <c r="O628" s="288"/>
      <c r="P628" s="288"/>
      <c r="Q628" s="288"/>
      <c r="R628" s="288"/>
      <c r="S628" s="288"/>
      <c r="T628" s="288"/>
      <c r="U628" s="288"/>
      <c r="V628" s="288"/>
      <c r="W628" s="288"/>
      <c r="X628" s="288"/>
      <c r="Y628" s="288"/>
      <c r="Z628" s="288"/>
      <c r="AA628" s="288"/>
      <c r="AB628" s="288"/>
      <c r="AC628" s="288"/>
      <c r="AD628" s="288"/>
      <c r="AE628" s="418"/>
      <c r="AF628" s="419"/>
      <c r="AG628" s="419"/>
      <c r="AH628" s="419"/>
      <c r="AI628" s="419"/>
      <c r="AJ628" s="419"/>
      <c r="AK628" s="419"/>
      <c r="AL628" s="419"/>
      <c r="AM628" s="419"/>
      <c r="AN628" s="419"/>
      <c r="AO628" s="419"/>
      <c r="AP628" s="419"/>
      <c r="AQ628" s="419"/>
      <c r="AR628" s="419"/>
      <c r="AS628" s="294"/>
    </row>
    <row r="629" spans="1:45" ht="15.75" outlineLevel="1">
      <c r="A629" s="521"/>
      <c r="B629" s="316" t="s">
        <v>495</v>
      </c>
      <c r="C629" s="286"/>
      <c r="D629" s="286"/>
      <c r="E629" s="286"/>
      <c r="F629" s="286"/>
      <c r="G629" s="286"/>
      <c r="H629" s="286"/>
      <c r="I629" s="286"/>
      <c r="J629" s="286"/>
      <c r="K629" s="286"/>
      <c r="L629" s="286"/>
      <c r="M629" s="286"/>
      <c r="N629" s="286"/>
      <c r="O629" s="286"/>
      <c r="P629" s="286"/>
      <c r="Q629" s="287"/>
      <c r="R629" s="286"/>
      <c r="S629" s="286"/>
      <c r="T629" s="286"/>
      <c r="U629" s="286"/>
      <c r="V629" s="286"/>
      <c r="W629" s="286"/>
      <c r="X629" s="286"/>
      <c r="Y629" s="286"/>
      <c r="Z629" s="286"/>
      <c r="AA629" s="286"/>
      <c r="AB629" s="286"/>
      <c r="AC629" s="286"/>
      <c r="AD629" s="286"/>
      <c r="AE629" s="410"/>
      <c r="AF629" s="410"/>
      <c r="AG629" s="410"/>
      <c r="AH629" s="410"/>
      <c r="AI629" s="410"/>
      <c r="AJ629" s="410"/>
      <c r="AK629" s="410"/>
      <c r="AL629" s="410"/>
      <c r="AM629" s="410"/>
      <c r="AN629" s="410"/>
      <c r="AO629" s="410"/>
      <c r="AP629" s="410"/>
      <c r="AQ629" s="410"/>
      <c r="AR629" s="410"/>
      <c r="AS629" s="289"/>
    </row>
    <row r="630" spans="1:45" outlineLevel="1">
      <c r="A630" s="521">
        <v>6</v>
      </c>
      <c r="B630" s="424" t="s">
        <v>99</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799">AF630</f>
        <v>0</v>
      </c>
      <c r="AG631" s="407">
        <f t="shared" ref="AG631" si="1800">AG630</f>
        <v>0</v>
      </c>
      <c r="AH631" s="407">
        <f t="shared" ref="AH631" si="1801">AH630</f>
        <v>0</v>
      </c>
      <c r="AI631" s="407">
        <f t="shared" ref="AI631" si="1802">AI630</f>
        <v>0</v>
      </c>
      <c r="AJ631" s="407">
        <f t="shared" ref="AJ631" si="1803">AJ630</f>
        <v>0</v>
      </c>
      <c r="AK631" s="407">
        <f t="shared" ref="AK631" si="1804">AK630</f>
        <v>0</v>
      </c>
      <c r="AL631" s="407">
        <f t="shared" ref="AL631" si="1805">AL630</f>
        <v>0</v>
      </c>
      <c r="AM631" s="407">
        <f t="shared" ref="AM631" si="1806">AM630</f>
        <v>0</v>
      </c>
      <c r="AN631" s="407">
        <f t="shared" ref="AN631" si="1807">AN630</f>
        <v>0</v>
      </c>
      <c r="AO631" s="407">
        <f t="shared" ref="AO631" si="1808">AO630</f>
        <v>0</v>
      </c>
      <c r="AP631" s="407">
        <f t="shared" ref="AP631" si="1809">AP630</f>
        <v>0</v>
      </c>
      <c r="AQ631" s="407">
        <f t="shared" ref="AQ631" si="1810">AQ630</f>
        <v>0</v>
      </c>
      <c r="AR631" s="407">
        <f t="shared" ref="AR631" si="1811">AR630</f>
        <v>0</v>
      </c>
      <c r="AS631" s="308"/>
    </row>
    <row r="632" spans="1:45" outlineLevel="1">
      <c r="A632" s="521"/>
      <c r="B632" s="307"/>
      <c r="C632" s="309"/>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c r="AA632" s="288"/>
      <c r="AB632" s="288"/>
      <c r="AC632" s="288"/>
      <c r="AD632" s="288"/>
      <c r="AE632" s="412"/>
      <c r="AF632" s="412"/>
      <c r="AG632" s="412"/>
      <c r="AH632" s="412"/>
      <c r="AI632" s="412"/>
      <c r="AJ632" s="412"/>
      <c r="AK632" s="412"/>
      <c r="AL632" s="412"/>
      <c r="AM632" s="412"/>
      <c r="AN632" s="412"/>
      <c r="AO632" s="412"/>
      <c r="AP632" s="412"/>
      <c r="AQ632" s="412"/>
      <c r="AR632" s="412"/>
      <c r="AS632" s="310"/>
    </row>
    <row r="633" spans="1:45" ht="30" outlineLevel="1">
      <c r="A633" s="521">
        <v>7</v>
      </c>
      <c r="B633" s="424" t="s">
        <v>100</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12">AF633</f>
        <v>0</v>
      </c>
      <c r="AG634" s="407">
        <f t="shared" ref="AG634" si="1813">AG633</f>
        <v>0</v>
      </c>
      <c r="AH634" s="407">
        <f t="shared" ref="AH634" si="1814">AH633</f>
        <v>0</v>
      </c>
      <c r="AI634" s="407">
        <f t="shared" ref="AI634" si="1815">AI633</f>
        <v>0</v>
      </c>
      <c r="AJ634" s="407">
        <f t="shared" ref="AJ634" si="1816">AJ633</f>
        <v>0</v>
      </c>
      <c r="AK634" s="407">
        <f t="shared" ref="AK634" si="1817">AK633</f>
        <v>0</v>
      </c>
      <c r="AL634" s="407">
        <f t="shared" ref="AL634" si="1818">AL633</f>
        <v>0</v>
      </c>
      <c r="AM634" s="407">
        <f t="shared" ref="AM634" si="1819">AM633</f>
        <v>0</v>
      </c>
      <c r="AN634" s="407">
        <f t="shared" ref="AN634" si="1820">AN633</f>
        <v>0</v>
      </c>
      <c r="AO634" s="407">
        <f t="shared" ref="AO634" si="1821">AO633</f>
        <v>0</v>
      </c>
      <c r="AP634" s="407">
        <f t="shared" ref="AP634" si="1822">AP633</f>
        <v>0</v>
      </c>
      <c r="AQ634" s="407">
        <f t="shared" ref="AQ634" si="1823">AQ633</f>
        <v>0</v>
      </c>
      <c r="AR634" s="407">
        <f t="shared" ref="AR634" si="1824">AR633</f>
        <v>0</v>
      </c>
      <c r="AS634" s="308"/>
    </row>
    <row r="635" spans="1:45" outlineLevel="1">
      <c r="A635" s="521"/>
      <c r="B635" s="311"/>
      <c r="C635" s="309"/>
      <c r="D635" s="288"/>
      <c r="E635" s="288"/>
      <c r="F635" s="288"/>
      <c r="G635" s="288"/>
      <c r="H635" s="288"/>
      <c r="I635" s="288"/>
      <c r="J635" s="288"/>
      <c r="K635" s="288"/>
      <c r="L635" s="288"/>
      <c r="M635" s="288"/>
      <c r="N635" s="288"/>
      <c r="O635" s="288"/>
      <c r="P635" s="288"/>
      <c r="Q635" s="288"/>
      <c r="R635" s="288"/>
      <c r="S635" s="288"/>
      <c r="T635" s="288"/>
      <c r="U635" s="288"/>
      <c r="V635" s="288"/>
      <c r="W635" s="288"/>
      <c r="X635" s="288"/>
      <c r="Y635" s="288"/>
      <c r="Z635" s="288"/>
      <c r="AA635" s="288"/>
      <c r="AB635" s="288"/>
      <c r="AC635" s="288"/>
      <c r="AD635" s="288"/>
      <c r="AE635" s="412"/>
      <c r="AF635" s="413"/>
      <c r="AG635" s="412"/>
      <c r="AH635" s="412"/>
      <c r="AI635" s="412"/>
      <c r="AJ635" s="412"/>
      <c r="AK635" s="412"/>
      <c r="AL635" s="412"/>
      <c r="AM635" s="412"/>
      <c r="AN635" s="412"/>
      <c r="AO635" s="412"/>
      <c r="AP635" s="412"/>
      <c r="AQ635" s="412"/>
      <c r="AR635" s="412"/>
      <c r="AS635" s="310"/>
    </row>
    <row r="636" spans="1:45" outlineLevel="1">
      <c r="A636" s="521">
        <v>8</v>
      </c>
      <c r="B636" s="424" t="s">
        <v>101</v>
      </c>
      <c r="C636" s="288" t="s">
        <v>25</v>
      </c>
      <c r="D636" s="292"/>
      <c r="E636" s="292"/>
      <c r="F636" s="292"/>
      <c r="G636" s="292"/>
      <c r="H636" s="292"/>
      <c r="I636" s="292"/>
      <c r="J636" s="292"/>
      <c r="K636" s="292"/>
      <c r="L636" s="292"/>
      <c r="M636" s="292"/>
      <c r="N636" s="292"/>
      <c r="O636" s="292"/>
      <c r="P636" s="292"/>
      <c r="Q636" s="292">
        <v>12</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12</v>
      </c>
      <c r="R637" s="292"/>
      <c r="S637" s="292"/>
      <c r="T637" s="292"/>
      <c r="U637" s="292"/>
      <c r="V637" s="292"/>
      <c r="W637" s="292"/>
      <c r="X637" s="292"/>
      <c r="Y637" s="292"/>
      <c r="Z637" s="292"/>
      <c r="AA637" s="292"/>
      <c r="AB637" s="292"/>
      <c r="AC637" s="292"/>
      <c r="AD637" s="292"/>
      <c r="AE637" s="407">
        <f>AE636</f>
        <v>0</v>
      </c>
      <c r="AF637" s="407">
        <f t="shared" ref="AF637" si="1825">AF636</f>
        <v>0</v>
      </c>
      <c r="AG637" s="407">
        <f t="shared" ref="AG637" si="1826">AG636</f>
        <v>0</v>
      </c>
      <c r="AH637" s="407">
        <f t="shared" ref="AH637" si="1827">AH636</f>
        <v>0</v>
      </c>
      <c r="AI637" s="407">
        <f t="shared" ref="AI637" si="1828">AI636</f>
        <v>0</v>
      </c>
      <c r="AJ637" s="407">
        <f t="shared" ref="AJ637" si="1829">AJ636</f>
        <v>0</v>
      </c>
      <c r="AK637" s="407">
        <f t="shared" ref="AK637" si="1830">AK636</f>
        <v>0</v>
      </c>
      <c r="AL637" s="407">
        <f t="shared" ref="AL637" si="1831">AL636</f>
        <v>0</v>
      </c>
      <c r="AM637" s="407">
        <f t="shared" ref="AM637" si="1832">AM636</f>
        <v>0</v>
      </c>
      <c r="AN637" s="407">
        <f t="shared" ref="AN637" si="1833">AN636</f>
        <v>0</v>
      </c>
      <c r="AO637" s="407">
        <f t="shared" ref="AO637" si="1834">AO636</f>
        <v>0</v>
      </c>
      <c r="AP637" s="407">
        <f t="shared" ref="AP637" si="1835">AP636</f>
        <v>0</v>
      </c>
      <c r="AQ637" s="407">
        <f t="shared" ref="AQ637" si="1836">AQ636</f>
        <v>0</v>
      </c>
      <c r="AR637" s="407">
        <f t="shared" ref="AR637" si="1837">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outlineLevel="1">
      <c r="A639" s="521">
        <v>9</v>
      </c>
      <c r="B639" s="424" t="s">
        <v>102</v>
      </c>
      <c r="C639" s="288" t="s">
        <v>25</v>
      </c>
      <c r="D639" s="292"/>
      <c r="E639" s="292"/>
      <c r="F639" s="292"/>
      <c r="G639" s="292"/>
      <c r="H639" s="292"/>
      <c r="I639" s="292"/>
      <c r="J639" s="292"/>
      <c r="K639" s="292"/>
      <c r="L639" s="292"/>
      <c r="M639" s="292"/>
      <c r="N639" s="292"/>
      <c r="O639" s="292"/>
      <c r="P639" s="292"/>
      <c r="Q639" s="292">
        <v>12</v>
      </c>
      <c r="R639" s="292"/>
      <c r="S639" s="292"/>
      <c r="T639" s="292"/>
      <c r="U639" s="292"/>
      <c r="V639" s="292"/>
      <c r="W639" s="292"/>
      <c r="X639" s="292"/>
      <c r="Y639" s="292"/>
      <c r="Z639" s="292"/>
      <c r="AA639" s="292"/>
      <c r="AB639" s="292"/>
      <c r="AC639" s="292"/>
      <c r="AD639" s="292"/>
      <c r="AE639" s="411"/>
      <c r="AF639" s="406"/>
      <c r="AG639" s="406"/>
      <c r="AH639" s="406"/>
      <c r="AI639" s="406"/>
      <c r="AJ639" s="406"/>
      <c r="AK639" s="406"/>
      <c r="AL639" s="411"/>
      <c r="AM639" s="411"/>
      <c r="AN639" s="411"/>
      <c r="AO639" s="411"/>
      <c r="AP639" s="411"/>
      <c r="AQ639" s="411"/>
      <c r="AR639" s="411"/>
      <c r="AS639" s="293">
        <f>SUM(AE639:AR639)</f>
        <v>0</v>
      </c>
    </row>
    <row r="640" spans="1:45" outlineLevel="1">
      <c r="A640" s="521"/>
      <c r="B640" s="291" t="s">
        <v>309</v>
      </c>
      <c r="C640" s="288" t="s">
        <v>163</v>
      </c>
      <c r="D640" s="292"/>
      <c r="E640" s="292"/>
      <c r="F640" s="292"/>
      <c r="G640" s="292"/>
      <c r="H640" s="292"/>
      <c r="I640" s="292"/>
      <c r="J640" s="292"/>
      <c r="K640" s="292"/>
      <c r="L640" s="292"/>
      <c r="M640" s="292"/>
      <c r="N640" s="292"/>
      <c r="O640" s="292"/>
      <c r="P640" s="292"/>
      <c r="Q640" s="292">
        <f>Q639</f>
        <v>12</v>
      </c>
      <c r="R640" s="292"/>
      <c r="S640" s="292"/>
      <c r="T640" s="292"/>
      <c r="U640" s="292"/>
      <c r="V640" s="292"/>
      <c r="W640" s="292"/>
      <c r="X640" s="292"/>
      <c r="Y640" s="292"/>
      <c r="Z640" s="292"/>
      <c r="AA640" s="292"/>
      <c r="AB640" s="292"/>
      <c r="AC640" s="292"/>
      <c r="AD640" s="292"/>
      <c r="AE640" s="407">
        <f>AE639</f>
        <v>0</v>
      </c>
      <c r="AF640" s="407">
        <f t="shared" ref="AF640" si="1838">AF639</f>
        <v>0</v>
      </c>
      <c r="AG640" s="407">
        <f t="shared" ref="AG640" si="1839">AG639</f>
        <v>0</v>
      </c>
      <c r="AH640" s="407">
        <f t="shared" ref="AH640" si="1840">AH639</f>
        <v>0</v>
      </c>
      <c r="AI640" s="407">
        <f t="shared" ref="AI640" si="1841">AI639</f>
        <v>0</v>
      </c>
      <c r="AJ640" s="407">
        <f t="shared" ref="AJ640" si="1842">AJ639</f>
        <v>0</v>
      </c>
      <c r="AK640" s="407">
        <f t="shared" ref="AK640" si="1843">AK639</f>
        <v>0</v>
      </c>
      <c r="AL640" s="407">
        <f t="shared" ref="AL640" si="1844">AL639</f>
        <v>0</v>
      </c>
      <c r="AM640" s="407">
        <f t="shared" ref="AM640" si="1845">AM639</f>
        <v>0</v>
      </c>
      <c r="AN640" s="407">
        <f t="shared" ref="AN640" si="1846">AN639</f>
        <v>0</v>
      </c>
      <c r="AO640" s="407">
        <f t="shared" ref="AO640" si="1847">AO639</f>
        <v>0</v>
      </c>
      <c r="AP640" s="407">
        <f t="shared" ref="AP640" si="1848">AP639</f>
        <v>0</v>
      </c>
      <c r="AQ640" s="407">
        <f t="shared" ref="AQ640" si="1849">AQ639</f>
        <v>0</v>
      </c>
      <c r="AR640" s="407">
        <f t="shared" ref="AR640" si="1850">AR639</f>
        <v>0</v>
      </c>
      <c r="AS640" s="308"/>
    </row>
    <row r="641" spans="1:45" outlineLevel="1">
      <c r="A641" s="521"/>
      <c r="B641" s="311"/>
      <c r="C641" s="309"/>
      <c r="D641" s="313"/>
      <c r="E641" s="313"/>
      <c r="F641" s="313"/>
      <c r="G641" s="313"/>
      <c r="H641" s="313"/>
      <c r="I641" s="313"/>
      <c r="J641" s="313"/>
      <c r="K641" s="313"/>
      <c r="L641" s="313"/>
      <c r="M641" s="313"/>
      <c r="N641" s="313"/>
      <c r="O641" s="313"/>
      <c r="P641" s="313"/>
      <c r="Q641" s="288"/>
      <c r="R641" s="313"/>
      <c r="S641" s="313"/>
      <c r="T641" s="313"/>
      <c r="U641" s="313"/>
      <c r="V641" s="313"/>
      <c r="W641" s="313"/>
      <c r="X641" s="313"/>
      <c r="Y641" s="313"/>
      <c r="Z641" s="313"/>
      <c r="AA641" s="313"/>
      <c r="AB641" s="313"/>
      <c r="AC641" s="313"/>
      <c r="AD641" s="313"/>
      <c r="AE641" s="412"/>
      <c r="AF641" s="412"/>
      <c r="AG641" s="412"/>
      <c r="AH641" s="412"/>
      <c r="AI641" s="412"/>
      <c r="AJ641" s="412"/>
      <c r="AK641" s="412"/>
      <c r="AL641" s="412"/>
      <c r="AM641" s="412"/>
      <c r="AN641" s="412"/>
      <c r="AO641" s="412"/>
      <c r="AP641" s="412"/>
      <c r="AQ641" s="412"/>
      <c r="AR641" s="412"/>
      <c r="AS641" s="310"/>
    </row>
    <row r="642" spans="1:45" outlineLevel="1">
      <c r="A642" s="521">
        <v>10</v>
      </c>
      <c r="B642" s="424" t="s">
        <v>103</v>
      </c>
      <c r="C642" s="288" t="s">
        <v>25</v>
      </c>
      <c r="D642" s="292"/>
      <c r="E642" s="292"/>
      <c r="F642" s="292"/>
      <c r="G642" s="292"/>
      <c r="H642" s="292"/>
      <c r="I642" s="292"/>
      <c r="J642" s="292"/>
      <c r="K642" s="292"/>
      <c r="L642" s="292"/>
      <c r="M642" s="292"/>
      <c r="N642" s="292"/>
      <c r="O642" s="292"/>
      <c r="P642" s="292"/>
      <c r="Q642" s="292">
        <v>3</v>
      </c>
      <c r="R642" s="292"/>
      <c r="S642" s="292"/>
      <c r="T642" s="292"/>
      <c r="U642" s="292"/>
      <c r="V642" s="292"/>
      <c r="W642" s="292"/>
      <c r="X642" s="292"/>
      <c r="Y642" s="292"/>
      <c r="Z642" s="292"/>
      <c r="AA642" s="292"/>
      <c r="AB642" s="292"/>
      <c r="AC642" s="292"/>
      <c r="AD642" s="292"/>
      <c r="AE642" s="411"/>
      <c r="AF642" s="406"/>
      <c r="AG642" s="406"/>
      <c r="AH642" s="406"/>
      <c r="AI642" s="406"/>
      <c r="AJ642" s="406"/>
      <c r="AK642" s="406"/>
      <c r="AL642" s="411"/>
      <c r="AM642" s="411"/>
      <c r="AN642" s="411"/>
      <c r="AO642" s="411"/>
      <c r="AP642" s="411"/>
      <c r="AQ642" s="411"/>
      <c r="AR642" s="411"/>
      <c r="AS642" s="293">
        <f>SUM(AE642:AR642)</f>
        <v>0</v>
      </c>
    </row>
    <row r="643" spans="1:45" outlineLevel="1">
      <c r="A643" s="521"/>
      <c r="B643" s="291" t="s">
        <v>309</v>
      </c>
      <c r="C643" s="288" t="s">
        <v>163</v>
      </c>
      <c r="D643" s="292"/>
      <c r="E643" s="292"/>
      <c r="F643" s="292"/>
      <c r="G643" s="292"/>
      <c r="H643" s="292"/>
      <c r="I643" s="292"/>
      <c r="J643" s="292"/>
      <c r="K643" s="292"/>
      <c r="L643" s="292"/>
      <c r="M643" s="292"/>
      <c r="N643" s="292"/>
      <c r="O643" s="292"/>
      <c r="P643" s="292"/>
      <c r="Q643" s="292">
        <f>Q642</f>
        <v>3</v>
      </c>
      <c r="R643" s="292"/>
      <c r="S643" s="292"/>
      <c r="T643" s="292"/>
      <c r="U643" s="292"/>
      <c r="V643" s="292"/>
      <c r="W643" s="292"/>
      <c r="X643" s="292"/>
      <c r="Y643" s="292"/>
      <c r="Z643" s="292"/>
      <c r="AA643" s="292"/>
      <c r="AB643" s="292"/>
      <c r="AC643" s="292"/>
      <c r="AD643" s="292"/>
      <c r="AE643" s="407">
        <f>AE642</f>
        <v>0</v>
      </c>
      <c r="AF643" s="407">
        <f t="shared" ref="AF643" si="1851">AF642</f>
        <v>0</v>
      </c>
      <c r="AG643" s="407">
        <f t="shared" ref="AG643" si="1852">AG642</f>
        <v>0</v>
      </c>
      <c r="AH643" s="407">
        <f t="shared" ref="AH643" si="1853">AH642</f>
        <v>0</v>
      </c>
      <c r="AI643" s="407">
        <f t="shared" ref="AI643" si="1854">AI642</f>
        <v>0</v>
      </c>
      <c r="AJ643" s="407">
        <f t="shared" ref="AJ643" si="1855">AJ642</f>
        <v>0</v>
      </c>
      <c r="AK643" s="407">
        <f t="shared" ref="AK643" si="1856">AK642</f>
        <v>0</v>
      </c>
      <c r="AL643" s="407">
        <f t="shared" ref="AL643" si="1857">AL642</f>
        <v>0</v>
      </c>
      <c r="AM643" s="407">
        <f t="shared" ref="AM643" si="1858">AM642</f>
        <v>0</v>
      </c>
      <c r="AN643" s="407">
        <f t="shared" ref="AN643" si="1859">AN642</f>
        <v>0</v>
      </c>
      <c r="AO643" s="407">
        <f t="shared" ref="AO643" si="1860">AO642</f>
        <v>0</v>
      </c>
      <c r="AP643" s="407">
        <f t="shared" ref="AP643" si="1861">AP642</f>
        <v>0</v>
      </c>
      <c r="AQ643" s="407">
        <f t="shared" ref="AQ643" si="1862">AQ642</f>
        <v>0</v>
      </c>
      <c r="AR643" s="407">
        <f t="shared" ref="AR643" si="1863">AR642</f>
        <v>0</v>
      </c>
      <c r="AS643" s="308"/>
    </row>
    <row r="644" spans="1:45" outlineLevel="1">
      <c r="A644" s="521"/>
      <c r="B644" s="311"/>
      <c r="C644" s="309"/>
      <c r="D644" s="313"/>
      <c r="E644" s="313"/>
      <c r="F644" s="313"/>
      <c r="G644" s="313"/>
      <c r="H644" s="313"/>
      <c r="I644" s="313"/>
      <c r="J644" s="313"/>
      <c r="K644" s="313"/>
      <c r="L644" s="313"/>
      <c r="M644" s="313"/>
      <c r="N644" s="313"/>
      <c r="O644" s="313"/>
      <c r="P644" s="313"/>
      <c r="Q644" s="288"/>
      <c r="R644" s="313"/>
      <c r="S644" s="313"/>
      <c r="T644" s="313"/>
      <c r="U644" s="313"/>
      <c r="V644" s="313"/>
      <c r="W644" s="313"/>
      <c r="X644" s="313"/>
      <c r="Y644" s="313"/>
      <c r="Z644" s="313"/>
      <c r="AA644" s="313"/>
      <c r="AB644" s="313"/>
      <c r="AC644" s="313"/>
      <c r="AD644" s="313"/>
      <c r="AE644" s="412"/>
      <c r="AF644" s="413"/>
      <c r="AG644" s="412"/>
      <c r="AH644" s="412"/>
      <c r="AI644" s="412"/>
      <c r="AJ644" s="412"/>
      <c r="AK644" s="412"/>
      <c r="AL644" s="412"/>
      <c r="AM644" s="412"/>
      <c r="AN644" s="412"/>
      <c r="AO644" s="412"/>
      <c r="AP644" s="412"/>
      <c r="AQ644" s="412"/>
      <c r="AR644" s="412"/>
      <c r="AS644" s="310"/>
    </row>
    <row r="645" spans="1:45" ht="15.75" outlineLevel="1">
      <c r="A645" s="521"/>
      <c r="B645" s="285" t="s">
        <v>10</v>
      </c>
      <c r="C645" s="286"/>
      <c r="D645" s="286"/>
      <c r="E645" s="286"/>
      <c r="F645" s="286"/>
      <c r="G645" s="286"/>
      <c r="H645" s="286"/>
      <c r="I645" s="286"/>
      <c r="J645" s="286"/>
      <c r="K645" s="286"/>
      <c r="L645" s="286"/>
      <c r="M645" s="286"/>
      <c r="N645" s="286"/>
      <c r="O645" s="286"/>
      <c r="P645" s="286"/>
      <c r="Q645" s="287"/>
      <c r="R645" s="286"/>
      <c r="S645" s="286"/>
      <c r="T645" s="286"/>
      <c r="U645" s="286"/>
      <c r="V645" s="286"/>
      <c r="W645" s="286"/>
      <c r="X645" s="286"/>
      <c r="Y645" s="286"/>
      <c r="Z645" s="286"/>
      <c r="AA645" s="286"/>
      <c r="AB645" s="286"/>
      <c r="AC645" s="286"/>
      <c r="AD645" s="286"/>
      <c r="AE645" s="410"/>
      <c r="AF645" s="410"/>
      <c r="AG645" s="410"/>
      <c r="AH645" s="410"/>
      <c r="AI645" s="410"/>
      <c r="AJ645" s="410"/>
      <c r="AK645" s="410"/>
      <c r="AL645" s="410"/>
      <c r="AM645" s="410"/>
      <c r="AN645" s="410"/>
      <c r="AO645" s="410"/>
      <c r="AP645" s="410"/>
      <c r="AQ645" s="410"/>
      <c r="AR645" s="410"/>
      <c r="AS645" s="289"/>
    </row>
    <row r="646" spans="1:45" ht="30" outlineLevel="1">
      <c r="A646" s="521">
        <v>11</v>
      </c>
      <c r="B646" s="424" t="s">
        <v>104</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22"/>
      <c r="AF646" s="406"/>
      <c r="AG646" s="406"/>
      <c r="AH646" s="406"/>
      <c r="AI646" s="406"/>
      <c r="AJ646" s="406"/>
      <c r="AK646" s="406"/>
      <c r="AL646" s="411"/>
      <c r="AM646" s="411"/>
      <c r="AN646" s="411"/>
      <c r="AO646" s="411"/>
      <c r="AP646" s="411"/>
      <c r="AQ646" s="411"/>
      <c r="AR646" s="411"/>
      <c r="AS646" s="293">
        <f>SUM(AE646:AR646)</f>
        <v>0</v>
      </c>
    </row>
    <row r="647" spans="1:45"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64">AF646</f>
        <v>0</v>
      </c>
      <c r="AG647" s="407">
        <f t="shared" ref="AG647" si="1865">AG646</f>
        <v>0</v>
      </c>
      <c r="AH647" s="407">
        <f t="shared" ref="AH647" si="1866">AH646</f>
        <v>0</v>
      </c>
      <c r="AI647" s="407">
        <f t="shared" ref="AI647" si="1867">AI646</f>
        <v>0</v>
      </c>
      <c r="AJ647" s="407">
        <f t="shared" ref="AJ647" si="1868">AJ646</f>
        <v>0</v>
      </c>
      <c r="AK647" s="407">
        <f t="shared" ref="AK647" si="1869">AK646</f>
        <v>0</v>
      </c>
      <c r="AL647" s="407">
        <f t="shared" ref="AL647" si="1870">AL646</f>
        <v>0</v>
      </c>
      <c r="AM647" s="407">
        <f t="shared" ref="AM647" si="1871">AM646</f>
        <v>0</v>
      </c>
      <c r="AN647" s="407">
        <f t="shared" ref="AN647" si="1872">AN646</f>
        <v>0</v>
      </c>
      <c r="AO647" s="407">
        <f t="shared" ref="AO647" si="1873">AO646</f>
        <v>0</v>
      </c>
      <c r="AP647" s="407">
        <f t="shared" ref="AP647" si="1874">AP646</f>
        <v>0</v>
      </c>
      <c r="AQ647" s="407">
        <f t="shared" ref="AQ647" si="1875">AQ646</f>
        <v>0</v>
      </c>
      <c r="AR647" s="407">
        <f t="shared" ref="AR647" si="1876">AR646</f>
        <v>0</v>
      </c>
      <c r="AS647" s="294"/>
    </row>
    <row r="648" spans="1:45"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17"/>
      <c r="AG648" s="417"/>
      <c r="AH648" s="417"/>
      <c r="AI648" s="417"/>
      <c r="AJ648" s="417"/>
      <c r="AK648" s="417"/>
      <c r="AL648" s="417"/>
      <c r="AM648" s="417"/>
      <c r="AN648" s="417"/>
      <c r="AO648" s="417"/>
      <c r="AP648" s="417"/>
      <c r="AQ648" s="417"/>
      <c r="AR648" s="417"/>
      <c r="AS648" s="303"/>
    </row>
    <row r="649" spans="1:45" ht="30" outlineLevel="1">
      <c r="A649" s="521">
        <v>12</v>
      </c>
      <c r="B649" s="424" t="s">
        <v>105</v>
      </c>
      <c r="C649" s="288" t="s">
        <v>25</v>
      </c>
      <c r="D649" s="292"/>
      <c r="E649" s="292"/>
      <c r="F649" s="292"/>
      <c r="G649" s="292"/>
      <c r="H649" s="292"/>
      <c r="I649" s="292"/>
      <c r="J649" s="292"/>
      <c r="K649" s="292"/>
      <c r="L649" s="292"/>
      <c r="M649" s="292"/>
      <c r="N649" s="292"/>
      <c r="O649" s="292"/>
      <c r="P649" s="292"/>
      <c r="Q649" s="292">
        <v>12</v>
      </c>
      <c r="R649" s="292"/>
      <c r="S649" s="292"/>
      <c r="T649" s="292"/>
      <c r="U649" s="292"/>
      <c r="V649" s="292"/>
      <c r="W649" s="292"/>
      <c r="X649" s="292"/>
      <c r="Y649" s="292"/>
      <c r="Z649" s="292"/>
      <c r="AA649" s="292"/>
      <c r="AB649" s="292"/>
      <c r="AC649" s="292"/>
      <c r="AD649" s="292"/>
      <c r="AE649" s="406"/>
      <c r="AF649" s="406"/>
      <c r="AG649" s="406"/>
      <c r="AH649" s="406"/>
      <c r="AI649" s="406"/>
      <c r="AJ649" s="406"/>
      <c r="AK649" s="406"/>
      <c r="AL649" s="411"/>
      <c r="AM649" s="411"/>
      <c r="AN649" s="411"/>
      <c r="AO649" s="411"/>
      <c r="AP649" s="411"/>
      <c r="AQ649" s="411"/>
      <c r="AR649" s="411"/>
      <c r="AS649" s="293">
        <f>SUM(AE649:AR649)</f>
        <v>0</v>
      </c>
    </row>
    <row r="650" spans="1:45" outlineLevel="1">
      <c r="A650" s="521"/>
      <c r="B650" s="291" t="s">
        <v>309</v>
      </c>
      <c r="C650" s="288" t="s">
        <v>163</v>
      </c>
      <c r="D650" s="292"/>
      <c r="E650" s="292"/>
      <c r="F650" s="292"/>
      <c r="G650" s="292"/>
      <c r="H650" s="292"/>
      <c r="I650" s="292"/>
      <c r="J650" s="292"/>
      <c r="K650" s="292"/>
      <c r="L650" s="292"/>
      <c r="M650" s="292"/>
      <c r="N650" s="292"/>
      <c r="O650" s="292"/>
      <c r="P650" s="292"/>
      <c r="Q650" s="292">
        <f>Q649</f>
        <v>12</v>
      </c>
      <c r="R650" s="292"/>
      <c r="S650" s="292"/>
      <c r="T650" s="292"/>
      <c r="U650" s="292"/>
      <c r="V650" s="292"/>
      <c r="W650" s="292"/>
      <c r="X650" s="292"/>
      <c r="Y650" s="292"/>
      <c r="Z650" s="292"/>
      <c r="AA650" s="292"/>
      <c r="AB650" s="292"/>
      <c r="AC650" s="292"/>
      <c r="AD650" s="292"/>
      <c r="AE650" s="407">
        <f>AE649</f>
        <v>0</v>
      </c>
      <c r="AF650" s="407">
        <f t="shared" ref="AF650" si="1877">AF649</f>
        <v>0</v>
      </c>
      <c r="AG650" s="407">
        <f t="shared" ref="AG650" si="1878">AG649</f>
        <v>0</v>
      </c>
      <c r="AH650" s="407">
        <f t="shared" ref="AH650" si="1879">AH649</f>
        <v>0</v>
      </c>
      <c r="AI650" s="407">
        <f t="shared" ref="AI650" si="1880">AI649</f>
        <v>0</v>
      </c>
      <c r="AJ650" s="407">
        <f t="shared" ref="AJ650" si="1881">AJ649</f>
        <v>0</v>
      </c>
      <c r="AK650" s="407">
        <f t="shared" ref="AK650" si="1882">AK649</f>
        <v>0</v>
      </c>
      <c r="AL650" s="407">
        <f t="shared" ref="AL650" si="1883">AL649</f>
        <v>0</v>
      </c>
      <c r="AM650" s="407">
        <f t="shared" ref="AM650" si="1884">AM649</f>
        <v>0</v>
      </c>
      <c r="AN650" s="407">
        <f t="shared" ref="AN650" si="1885">AN649</f>
        <v>0</v>
      </c>
      <c r="AO650" s="407">
        <f t="shared" ref="AO650" si="1886">AO649</f>
        <v>0</v>
      </c>
      <c r="AP650" s="407">
        <f t="shared" ref="AP650" si="1887">AP649</f>
        <v>0</v>
      </c>
      <c r="AQ650" s="407">
        <f t="shared" ref="AQ650" si="1888">AQ649</f>
        <v>0</v>
      </c>
      <c r="AR650" s="407">
        <f t="shared" ref="AR650" si="1889">AR649</f>
        <v>0</v>
      </c>
      <c r="AS650" s="294"/>
    </row>
    <row r="651" spans="1:45" outlineLevel="1">
      <c r="A651" s="521"/>
      <c r="B651" s="312"/>
      <c r="C651" s="302"/>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c r="AA651" s="288"/>
      <c r="AB651" s="288"/>
      <c r="AC651" s="288"/>
      <c r="AD651" s="288"/>
      <c r="AE651" s="418"/>
      <c r="AF651" s="418"/>
      <c r="AG651" s="408"/>
      <c r="AH651" s="408"/>
      <c r="AI651" s="408"/>
      <c r="AJ651" s="408"/>
      <c r="AK651" s="408"/>
      <c r="AL651" s="408"/>
      <c r="AM651" s="408"/>
      <c r="AN651" s="408"/>
      <c r="AO651" s="408"/>
      <c r="AP651" s="408"/>
      <c r="AQ651" s="408"/>
      <c r="AR651" s="408"/>
      <c r="AS651" s="303"/>
    </row>
    <row r="652" spans="1:45" ht="30" outlineLevel="1">
      <c r="A652" s="521">
        <v>13</v>
      </c>
      <c r="B652" s="424" t="s">
        <v>106</v>
      </c>
      <c r="C652" s="288" t="s">
        <v>25</v>
      </c>
      <c r="D652" s="292"/>
      <c r="E652" s="292"/>
      <c r="F652" s="292"/>
      <c r="G652" s="292"/>
      <c r="H652" s="292"/>
      <c r="I652" s="292"/>
      <c r="J652" s="292"/>
      <c r="K652" s="292"/>
      <c r="L652" s="292"/>
      <c r="M652" s="292"/>
      <c r="N652" s="292"/>
      <c r="O652" s="292"/>
      <c r="P652" s="292"/>
      <c r="Q652" s="292">
        <v>12</v>
      </c>
      <c r="R652" s="292"/>
      <c r="S652" s="292"/>
      <c r="T652" s="292"/>
      <c r="U652" s="292"/>
      <c r="V652" s="292"/>
      <c r="W652" s="292"/>
      <c r="X652" s="292"/>
      <c r="Y652" s="292"/>
      <c r="Z652" s="292"/>
      <c r="AA652" s="292"/>
      <c r="AB652" s="292"/>
      <c r="AC652" s="292"/>
      <c r="AD652" s="292"/>
      <c r="AE652" s="406"/>
      <c r="AF652" s="406"/>
      <c r="AG652" s="406"/>
      <c r="AH652" s="406"/>
      <c r="AI652" s="406"/>
      <c r="AJ652" s="406"/>
      <c r="AK652" s="406"/>
      <c r="AL652" s="411"/>
      <c r="AM652" s="411"/>
      <c r="AN652" s="411"/>
      <c r="AO652" s="411"/>
      <c r="AP652" s="411"/>
      <c r="AQ652" s="411"/>
      <c r="AR652" s="411"/>
      <c r="AS652" s="293">
        <f>SUM(AE652:AR652)</f>
        <v>0</v>
      </c>
    </row>
    <row r="653" spans="1:45" outlineLevel="1">
      <c r="A653" s="521"/>
      <c r="B653" s="291" t="s">
        <v>309</v>
      </c>
      <c r="C653" s="288" t="s">
        <v>163</v>
      </c>
      <c r="D653" s="292"/>
      <c r="E653" s="292"/>
      <c r="F653" s="292"/>
      <c r="G653" s="292"/>
      <c r="H653" s="292"/>
      <c r="I653" s="292"/>
      <c r="J653" s="292"/>
      <c r="K653" s="292"/>
      <c r="L653" s="292"/>
      <c r="M653" s="292"/>
      <c r="N653" s="292"/>
      <c r="O653" s="292"/>
      <c r="P653" s="292"/>
      <c r="Q653" s="292">
        <f>Q652</f>
        <v>12</v>
      </c>
      <c r="R653" s="292"/>
      <c r="S653" s="292"/>
      <c r="T653" s="292"/>
      <c r="U653" s="292"/>
      <c r="V653" s="292"/>
      <c r="W653" s="292"/>
      <c r="X653" s="292"/>
      <c r="Y653" s="292"/>
      <c r="Z653" s="292"/>
      <c r="AA653" s="292"/>
      <c r="AB653" s="292"/>
      <c r="AC653" s="292"/>
      <c r="AD653" s="292"/>
      <c r="AE653" s="407">
        <f>AE652</f>
        <v>0</v>
      </c>
      <c r="AF653" s="407">
        <f t="shared" ref="AF653" si="1890">AF652</f>
        <v>0</v>
      </c>
      <c r="AG653" s="407">
        <f t="shared" ref="AG653" si="1891">AG652</f>
        <v>0</v>
      </c>
      <c r="AH653" s="407">
        <f t="shared" ref="AH653" si="1892">AH652</f>
        <v>0</v>
      </c>
      <c r="AI653" s="407">
        <f t="shared" ref="AI653" si="1893">AI652</f>
        <v>0</v>
      </c>
      <c r="AJ653" s="407">
        <f t="shared" ref="AJ653" si="1894">AJ652</f>
        <v>0</v>
      </c>
      <c r="AK653" s="407">
        <f t="shared" ref="AK653" si="1895">AK652</f>
        <v>0</v>
      </c>
      <c r="AL653" s="407">
        <f t="shared" ref="AL653" si="1896">AL652</f>
        <v>0</v>
      </c>
      <c r="AM653" s="407">
        <f t="shared" ref="AM653" si="1897">AM652</f>
        <v>0</v>
      </c>
      <c r="AN653" s="407">
        <f t="shared" ref="AN653" si="1898">AN652</f>
        <v>0</v>
      </c>
      <c r="AO653" s="407">
        <f t="shared" ref="AO653" si="1899">AO652</f>
        <v>0</v>
      </c>
      <c r="AP653" s="407">
        <f t="shared" ref="AP653" si="1900">AP652</f>
        <v>0</v>
      </c>
      <c r="AQ653" s="407">
        <f t="shared" ref="AQ653" si="1901">AQ652</f>
        <v>0</v>
      </c>
      <c r="AR653" s="407">
        <f t="shared" ref="AR653" si="1902">AR652</f>
        <v>0</v>
      </c>
      <c r="AS653" s="303"/>
    </row>
    <row r="654" spans="1:45" outlineLevel="1">
      <c r="A654" s="521"/>
      <c r="B654" s="312"/>
      <c r="C654" s="302"/>
      <c r="D654" s="288"/>
      <c r="E654" s="288"/>
      <c r="F654" s="288"/>
      <c r="G654" s="288"/>
      <c r="H654" s="288"/>
      <c r="I654" s="288"/>
      <c r="J654" s="288"/>
      <c r="K654" s="288"/>
      <c r="L654" s="288"/>
      <c r="M654" s="288"/>
      <c r="N654" s="288"/>
      <c r="O654" s="288"/>
      <c r="P654" s="288"/>
      <c r="Q654" s="288"/>
      <c r="R654" s="288"/>
      <c r="S654" s="288"/>
      <c r="T654" s="288"/>
      <c r="U654" s="288"/>
      <c r="V654" s="288"/>
      <c r="W654" s="288"/>
      <c r="X654" s="288"/>
      <c r="Y654" s="288"/>
      <c r="Z654" s="288"/>
      <c r="AA654" s="288"/>
      <c r="AB654" s="288"/>
      <c r="AC654" s="288"/>
      <c r="AD654" s="288"/>
      <c r="AE654" s="408"/>
      <c r="AF654" s="408"/>
      <c r="AG654" s="408"/>
      <c r="AH654" s="408"/>
      <c r="AI654" s="408"/>
      <c r="AJ654" s="408"/>
      <c r="AK654" s="408"/>
      <c r="AL654" s="408"/>
      <c r="AM654" s="408"/>
      <c r="AN654" s="408"/>
      <c r="AO654" s="408"/>
      <c r="AP654" s="408"/>
      <c r="AQ654" s="408"/>
      <c r="AR654" s="408"/>
      <c r="AS654" s="303"/>
    </row>
    <row r="655" spans="1:45" ht="15.75" outlineLevel="1">
      <c r="A655" s="521"/>
      <c r="B655" s="285" t="s">
        <v>107</v>
      </c>
      <c r="C655" s="286"/>
      <c r="D655" s="287"/>
      <c r="E655" s="287"/>
      <c r="F655" s="287"/>
      <c r="G655" s="287"/>
      <c r="H655" s="287"/>
      <c r="I655" s="287"/>
      <c r="J655" s="287"/>
      <c r="K655" s="287"/>
      <c r="L655" s="287"/>
      <c r="M655" s="287"/>
      <c r="N655" s="287"/>
      <c r="O655" s="287"/>
      <c r="P655" s="287"/>
      <c r="Q655" s="287"/>
      <c r="R655" s="287"/>
      <c r="S655" s="286"/>
      <c r="T655" s="286"/>
      <c r="U655" s="286"/>
      <c r="V655" s="286"/>
      <c r="W655" s="286"/>
      <c r="X655" s="286"/>
      <c r="Y655" s="286"/>
      <c r="Z655" s="286"/>
      <c r="AA655" s="286"/>
      <c r="AB655" s="286"/>
      <c r="AC655" s="286"/>
      <c r="AD655" s="286"/>
      <c r="AE655" s="410"/>
      <c r="AF655" s="410"/>
      <c r="AG655" s="410"/>
      <c r="AH655" s="410"/>
      <c r="AI655" s="410"/>
      <c r="AJ655" s="410"/>
      <c r="AK655" s="410"/>
      <c r="AL655" s="410"/>
      <c r="AM655" s="410"/>
      <c r="AN655" s="410"/>
      <c r="AO655" s="410"/>
      <c r="AP655" s="410"/>
      <c r="AQ655" s="410"/>
      <c r="AR655" s="410"/>
      <c r="AS655" s="289"/>
    </row>
    <row r="656" spans="1:45" outlineLevel="1">
      <c r="A656" s="521">
        <v>14</v>
      </c>
      <c r="B656" s="312" t="s">
        <v>108</v>
      </c>
      <c r="C656" s="288" t="s">
        <v>25</v>
      </c>
      <c r="D656" s="292"/>
      <c r="E656" s="292"/>
      <c r="F656" s="292"/>
      <c r="G656" s="292"/>
      <c r="H656" s="292"/>
      <c r="I656" s="292"/>
      <c r="J656" s="292"/>
      <c r="K656" s="292"/>
      <c r="L656" s="292"/>
      <c r="M656" s="292"/>
      <c r="N656" s="292"/>
      <c r="O656" s="292"/>
      <c r="P656" s="292"/>
      <c r="Q656" s="292">
        <v>12</v>
      </c>
      <c r="R656" s="292"/>
      <c r="S656" s="292"/>
      <c r="T656" s="292"/>
      <c r="U656" s="292"/>
      <c r="V656" s="292"/>
      <c r="W656" s="292"/>
      <c r="X656" s="292"/>
      <c r="Y656" s="292"/>
      <c r="Z656" s="292"/>
      <c r="AA656" s="292"/>
      <c r="AB656" s="292"/>
      <c r="AC656" s="292"/>
      <c r="AD656" s="292"/>
      <c r="AE656" s="406"/>
      <c r="AF656" s="406"/>
      <c r="AG656" s="406"/>
      <c r="AH656" s="406"/>
      <c r="AI656" s="406"/>
      <c r="AJ656" s="406"/>
      <c r="AK656" s="406"/>
      <c r="AL656" s="406"/>
      <c r="AM656" s="406"/>
      <c r="AN656" s="406"/>
      <c r="AO656" s="406"/>
      <c r="AP656" s="406"/>
      <c r="AQ656" s="406"/>
      <c r="AR656" s="406"/>
      <c r="AS656" s="293">
        <f>SUM(AE656:AR656)</f>
        <v>0</v>
      </c>
    </row>
    <row r="657" spans="1:46" outlineLevel="1">
      <c r="A657" s="521"/>
      <c r="B657" s="291" t="s">
        <v>309</v>
      </c>
      <c r="C657" s="288" t="s">
        <v>163</v>
      </c>
      <c r="D657" s="292"/>
      <c r="E657" s="292"/>
      <c r="F657" s="292"/>
      <c r="G657" s="292"/>
      <c r="H657" s="292"/>
      <c r="I657" s="292"/>
      <c r="J657" s="292"/>
      <c r="K657" s="292"/>
      <c r="L657" s="292"/>
      <c r="M657" s="292"/>
      <c r="N657" s="292"/>
      <c r="O657" s="292"/>
      <c r="P657" s="292"/>
      <c r="Q657" s="292">
        <f>Q656</f>
        <v>12</v>
      </c>
      <c r="R657" s="292"/>
      <c r="S657" s="292"/>
      <c r="T657" s="292"/>
      <c r="U657" s="292"/>
      <c r="V657" s="292"/>
      <c r="W657" s="292"/>
      <c r="X657" s="292"/>
      <c r="Y657" s="292"/>
      <c r="Z657" s="292"/>
      <c r="AA657" s="292"/>
      <c r="AB657" s="292"/>
      <c r="AC657" s="292"/>
      <c r="AD657" s="292"/>
      <c r="AE657" s="407">
        <f>AE656</f>
        <v>0</v>
      </c>
      <c r="AF657" s="407">
        <f t="shared" ref="AF657" si="1903">AF656</f>
        <v>0</v>
      </c>
      <c r="AG657" s="407">
        <f t="shared" ref="AG657" si="1904">AG656</f>
        <v>0</v>
      </c>
      <c r="AH657" s="407">
        <f t="shared" ref="AH657" si="1905">AH656</f>
        <v>0</v>
      </c>
      <c r="AI657" s="407">
        <f t="shared" ref="AI657" si="1906">AI656</f>
        <v>0</v>
      </c>
      <c r="AJ657" s="407">
        <f t="shared" ref="AJ657" si="1907">AJ656</f>
        <v>0</v>
      </c>
      <c r="AK657" s="407">
        <f t="shared" ref="AK657" si="1908">AK656</f>
        <v>0</v>
      </c>
      <c r="AL657" s="407">
        <f t="shared" ref="AL657" si="1909">AL656</f>
        <v>0</v>
      </c>
      <c r="AM657" s="407">
        <f t="shared" ref="AM657" si="1910">AM656</f>
        <v>0</v>
      </c>
      <c r="AN657" s="407">
        <f t="shared" ref="AN657" si="1911">AN656</f>
        <v>0</v>
      </c>
      <c r="AO657" s="407">
        <f t="shared" ref="AO657" si="1912">AO656</f>
        <v>0</v>
      </c>
      <c r="AP657" s="407">
        <f t="shared" ref="AP657" si="1913">AP656</f>
        <v>0</v>
      </c>
      <c r="AQ657" s="407">
        <f t="shared" ref="AQ657" si="1914">AQ656</f>
        <v>0</v>
      </c>
      <c r="AR657" s="407">
        <f t="shared" ref="AR657" si="1915">AR656</f>
        <v>0</v>
      </c>
      <c r="AS657" s="505"/>
      <c r="AT657" s="616"/>
    </row>
    <row r="658" spans="1:46" outlineLevel="1">
      <c r="A658" s="521"/>
      <c r="B658" s="312"/>
      <c r="C658" s="302"/>
      <c r="D658" s="288"/>
      <c r="E658" s="288"/>
      <c r="F658" s="288"/>
      <c r="G658" s="288"/>
      <c r="H658" s="288"/>
      <c r="I658" s="288"/>
      <c r="J658" s="288"/>
      <c r="K658" s="288"/>
      <c r="L658" s="288"/>
      <c r="M658" s="288"/>
      <c r="N658" s="288"/>
      <c r="O658" s="288"/>
      <c r="P658" s="288"/>
      <c r="Q658" s="464"/>
      <c r="R658" s="288"/>
      <c r="S658" s="288"/>
      <c r="T658" s="288"/>
      <c r="U658" s="288"/>
      <c r="V658" s="288"/>
      <c r="W658" s="288"/>
      <c r="X658" s="288"/>
      <c r="Y658" s="288"/>
      <c r="Z658" s="288"/>
      <c r="AA658" s="288"/>
      <c r="AB658" s="288"/>
      <c r="AC658" s="288"/>
      <c r="AD658" s="288"/>
      <c r="AE658" s="408"/>
      <c r="AF658" s="408"/>
      <c r="AG658" s="408"/>
      <c r="AH658" s="408"/>
      <c r="AI658" s="408"/>
      <c r="AJ658" s="408"/>
      <c r="AK658" s="408"/>
      <c r="AL658" s="408"/>
      <c r="AM658" s="408"/>
      <c r="AN658" s="408"/>
      <c r="AO658" s="408"/>
      <c r="AP658" s="408"/>
      <c r="AQ658" s="408"/>
      <c r="AR658" s="408"/>
      <c r="AS658" s="298"/>
      <c r="AT658" s="616"/>
    </row>
    <row r="659" spans="1:46" s="306" customFormat="1" ht="15.75" outlineLevel="1">
      <c r="A659" s="521"/>
      <c r="B659" s="285" t="s">
        <v>487</v>
      </c>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506"/>
      <c r="AT659" s="617"/>
    </row>
    <row r="660" spans="1:46" outlineLevel="1">
      <c r="A660" s="521">
        <v>15</v>
      </c>
      <c r="B660" s="291" t="s">
        <v>492</v>
      </c>
      <c r="C660" s="288" t="s">
        <v>25</v>
      </c>
      <c r="D660" s="292"/>
      <c r="E660" s="292"/>
      <c r="F660" s="292"/>
      <c r="G660" s="292"/>
      <c r="H660" s="292"/>
      <c r="I660" s="292"/>
      <c r="J660" s="292"/>
      <c r="K660" s="292"/>
      <c r="L660" s="292"/>
      <c r="M660" s="292"/>
      <c r="N660" s="292"/>
      <c r="O660" s="292"/>
      <c r="P660" s="292"/>
      <c r="Q660" s="292">
        <v>0</v>
      </c>
      <c r="R660" s="292"/>
      <c r="S660" s="292"/>
      <c r="T660" s="292"/>
      <c r="U660" s="292"/>
      <c r="V660" s="292"/>
      <c r="W660" s="292"/>
      <c r="X660" s="292"/>
      <c r="Y660" s="292"/>
      <c r="Z660" s="292"/>
      <c r="AA660" s="292"/>
      <c r="AB660" s="292"/>
      <c r="AC660" s="292"/>
      <c r="AD660" s="292"/>
      <c r="AE660" s="406"/>
      <c r="AF660" s="406"/>
      <c r="AG660" s="406"/>
      <c r="AH660" s="406"/>
      <c r="AI660" s="406"/>
      <c r="AJ660" s="406"/>
      <c r="AK660" s="406"/>
      <c r="AL660" s="406"/>
      <c r="AM660" s="406"/>
      <c r="AN660" s="406"/>
      <c r="AO660" s="406"/>
      <c r="AP660" s="406"/>
      <c r="AQ660" s="406"/>
      <c r="AR660" s="406"/>
      <c r="AS660" s="293">
        <f>SUM(AE660:AR660)</f>
        <v>0</v>
      </c>
    </row>
    <row r="661" spans="1:46" outlineLevel="1">
      <c r="A661" s="521"/>
      <c r="B661" s="291" t="s">
        <v>309</v>
      </c>
      <c r="C661" s="288" t="s">
        <v>163</v>
      </c>
      <c r="D661" s="292"/>
      <c r="E661" s="292"/>
      <c r="F661" s="292"/>
      <c r="G661" s="292"/>
      <c r="H661" s="292"/>
      <c r="I661" s="292"/>
      <c r="J661" s="292"/>
      <c r="K661" s="292"/>
      <c r="L661" s="292"/>
      <c r="M661" s="292"/>
      <c r="N661" s="292"/>
      <c r="O661" s="292"/>
      <c r="P661" s="292"/>
      <c r="Q661" s="292">
        <f>Q660</f>
        <v>0</v>
      </c>
      <c r="R661" s="292"/>
      <c r="S661" s="292"/>
      <c r="T661" s="292"/>
      <c r="U661" s="292"/>
      <c r="V661" s="292"/>
      <c r="W661" s="292"/>
      <c r="X661" s="292"/>
      <c r="Y661" s="292"/>
      <c r="Z661" s="292"/>
      <c r="AA661" s="292"/>
      <c r="AB661" s="292"/>
      <c r="AC661" s="292"/>
      <c r="AD661" s="292"/>
      <c r="AE661" s="407">
        <f>AE660</f>
        <v>0</v>
      </c>
      <c r="AF661" s="407">
        <f t="shared" ref="AF661:AR661" si="1916">AF660</f>
        <v>0</v>
      </c>
      <c r="AG661" s="407">
        <f t="shared" si="1916"/>
        <v>0</v>
      </c>
      <c r="AH661" s="407">
        <f t="shared" si="1916"/>
        <v>0</v>
      </c>
      <c r="AI661" s="407">
        <f t="shared" si="1916"/>
        <v>0</v>
      </c>
      <c r="AJ661" s="407">
        <f t="shared" si="1916"/>
        <v>0</v>
      </c>
      <c r="AK661" s="407">
        <f t="shared" si="1916"/>
        <v>0</v>
      </c>
      <c r="AL661" s="407">
        <f t="shared" si="1916"/>
        <v>0</v>
      </c>
      <c r="AM661" s="407">
        <f t="shared" si="1916"/>
        <v>0</v>
      </c>
      <c r="AN661" s="407">
        <f t="shared" si="1916"/>
        <v>0</v>
      </c>
      <c r="AO661" s="407">
        <f t="shared" si="1916"/>
        <v>0</v>
      </c>
      <c r="AP661" s="407">
        <f t="shared" si="1916"/>
        <v>0</v>
      </c>
      <c r="AQ661" s="407">
        <f t="shared" si="1916"/>
        <v>0</v>
      </c>
      <c r="AR661" s="407">
        <f t="shared" si="1916"/>
        <v>0</v>
      </c>
      <c r="AS661" s="294"/>
    </row>
    <row r="662" spans="1:46" outlineLevel="1">
      <c r="A662" s="521"/>
      <c r="B662" s="312"/>
      <c r="C662" s="302"/>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c r="AA662" s="288"/>
      <c r="AB662" s="288"/>
      <c r="AC662" s="288"/>
      <c r="AD662" s="288"/>
      <c r="AE662" s="408"/>
      <c r="AF662" s="408"/>
      <c r="AG662" s="408"/>
      <c r="AH662" s="408"/>
      <c r="AI662" s="408"/>
      <c r="AJ662" s="408"/>
      <c r="AK662" s="408"/>
      <c r="AL662" s="408"/>
      <c r="AM662" s="408"/>
      <c r="AN662" s="408"/>
      <c r="AO662" s="408"/>
      <c r="AP662" s="408"/>
      <c r="AQ662" s="408"/>
      <c r="AR662" s="408"/>
      <c r="AS662" s="303"/>
    </row>
    <row r="663" spans="1:46" s="280" customFormat="1" outlineLevel="1">
      <c r="A663" s="521">
        <v>16</v>
      </c>
      <c r="B663" s="321" t="s">
        <v>488</v>
      </c>
      <c r="C663" s="288" t="s">
        <v>25</v>
      </c>
      <c r="D663" s="292"/>
      <c r="E663" s="292"/>
      <c r="F663" s="292"/>
      <c r="G663" s="292"/>
      <c r="H663" s="292"/>
      <c r="I663" s="292"/>
      <c r="J663" s="292"/>
      <c r="K663" s="292"/>
      <c r="L663" s="292"/>
      <c r="M663" s="292"/>
      <c r="N663" s="292"/>
      <c r="O663" s="292"/>
      <c r="P663" s="292"/>
      <c r="Q663" s="292">
        <v>0</v>
      </c>
      <c r="R663" s="292"/>
      <c r="S663" s="292"/>
      <c r="T663" s="292"/>
      <c r="U663" s="292"/>
      <c r="V663" s="292"/>
      <c r="W663" s="292"/>
      <c r="X663" s="292"/>
      <c r="Y663" s="292"/>
      <c r="Z663" s="292"/>
      <c r="AA663" s="292"/>
      <c r="AB663" s="292"/>
      <c r="AC663" s="292"/>
      <c r="AD663" s="292"/>
      <c r="AE663" s="406"/>
      <c r="AF663" s="406"/>
      <c r="AG663" s="406"/>
      <c r="AH663" s="406"/>
      <c r="AI663" s="406"/>
      <c r="AJ663" s="406"/>
      <c r="AK663" s="406"/>
      <c r="AL663" s="406"/>
      <c r="AM663" s="406"/>
      <c r="AN663" s="406"/>
      <c r="AO663" s="406"/>
      <c r="AP663" s="406"/>
      <c r="AQ663" s="406"/>
      <c r="AR663" s="406"/>
      <c r="AS663" s="293">
        <f>SUM(AE663:AR663)</f>
        <v>0</v>
      </c>
    </row>
    <row r="664" spans="1:46" s="280" customFormat="1" outlineLevel="1">
      <c r="A664" s="521"/>
      <c r="B664" s="291" t="s">
        <v>309</v>
      </c>
      <c r="C664" s="288" t="s">
        <v>163</v>
      </c>
      <c r="D664" s="292"/>
      <c r="E664" s="292"/>
      <c r="F664" s="292"/>
      <c r="G664" s="292"/>
      <c r="H664" s="292"/>
      <c r="I664" s="292"/>
      <c r="J664" s="292"/>
      <c r="K664" s="292"/>
      <c r="L664" s="292"/>
      <c r="M664" s="292"/>
      <c r="N664" s="292"/>
      <c r="O664" s="292"/>
      <c r="P664" s="292"/>
      <c r="Q664" s="292">
        <f>Q663</f>
        <v>0</v>
      </c>
      <c r="R664" s="292"/>
      <c r="S664" s="292"/>
      <c r="T664" s="292"/>
      <c r="U664" s="292"/>
      <c r="V664" s="292"/>
      <c r="W664" s="292"/>
      <c r="X664" s="292"/>
      <c r="Y664" s="292"/>
      <c r="Z664" s="292"/>
      <c r="AA664" s="292"/>
      <c r="AB664" s="292"/>
      <c r="AC664" s="292"/>
      <c r="AD664" s="292"/>
      <c r="AE664" s="407">
        <f>AE663</f>
        <v>0</v>
      </c>
      <c r="AF664" s="407">
        <f t="shared" ref="AF664:AR664" si="1917">AF663</f>
        <v>0</v>
      </c>
      <c r="AG664" s="407">
        <f t="shared" si="1917"/>
        <v>0</v>
      </c>
      <c r="AH664" s="407">
        <f t="shared" si="1917"/>
        <v>0</v>
      </c>
      <c r="AI664" s="407">
        <f t="shared" si="1917"/>
        <v>0</v>
      </c>
      <c r="AJ664" s="407">
        <f t="shared" si="1917"/>
        <v>0</v>
      </c>
      <c r="AK664" s="407">
        <f t="shared" si="1917"/>
        <v>0</v>
      </c>
      <c r="AL664" s="407">
        <f t="shared" si="1917"/>
        <v>0</v>
      </c>
      <c r="AM664" s="407">
        <f t="shared" si="1917"/>
        <v>0</v>
      </c>
      <c r="AN664" s="407">
        <f t="shared" si="1917"/>
        <v>0</v>
      </c>
      <c r="AO664" s="407">
        <f t="shared" si="1917"/>
        <v>0</v>
      </c>
      <c r="AP664" s="407">
        <f t="shared" si="1917"/>
        <v>0</v>
      </c>
      <c r="AQ664" s="407">
        <f t="shared" si="1917"/>
        <v>0</v>
      </c>
      <c r="AR664" s="407">
        <f t="shared" si="1917"/>
        <v>0</v>
      </c>
      <c r="AS664" s="294"/>
    </row>
    <row r="665" spans="1:46" s="280" customFormat="1" outlineLevel="1">
      <c r="A665" s="521"/>
      <c r="B665" s="321"/>
      <c r="C665" s="288"/>
      <c r="D665" s="288"/>
      <c r="E665" s="288"/>
      <c r="F665" s="288"/>
      <c r="G665" s="288"/>
      <c r="H665" s="288"/>
      <c r="I665" s="288"/>
      <c r="J665" s="288"/>
      <c r="K665" s="288"/>
      <c r="L665" s="288"/>
      <c r="M665" s="288"/>
      <c r="N665" s="288"/>
      <c r="O665" s="288"/>
      <c r="P665" s="288"/>
      <c r="Q665" s="288"/>
      <c r="R665" s="288"/>
      <c r="S665" s="288"/>
      <c r="T665" s="288"/>
      <c r="U665" s="288"/>
      <c r="V665" s="288"/>
      <c r="W665" s="288"/>
      <c r="X665" s="288"/>
      <c r="Y665" s="288"/>
      <c r="Z665" s="288"/>
      <c r="AA665" s="288"/>
      <c r="AB665" s="288"/>
      <c r="AC665" s="288"/>
      <c r="AD665" s="288"/>
      <c r="AE665" s="408"/>
      <c r="AF665" s="408"/>
      <c r="AG665" s="408"/>
      <c r="AH665" s="408"/>
      <c r="AI665" s="408"/>
      <c r="AJ665" s="408"/>
      <c r="AK665" s="412"/>
      <c r="AL665" s="412"/>
      <c r="AM665" s="412"/>
      <c r="AN665" s="412"/>
      <c r="AO665" s="412"/>
      <c r="AP665" s="412"/>
      <c r="AQ665" s="412"/>
      <c r="AR665" s="412"/>
      <c r="AS665" s="310"/>
    </row>
    <row r="666" spans="1:46" ht="15.75" outlineLevel="1">
      <c r="A666" s="521"/>
      <c r="B666" s="508" t="s">
        <v>493</v>
      </c>
      <c r="C666" s="317"/>
      <c r="D666" s="287"/>
      <c r="E666" s="286"/>
      <c r="F666" s="286"/>
      <c r="G666" s="286"/>
      <c r="H666" s="286"/>
      <c r="I666" s="286"/>
      <c r="J666" s="286"/>
      <c r="K666" s="286"/>
      <c r="L666" s="286"/>
      <c r="M666" s="286"/>
      <c r="N666" s="286"/>
      <c r="O666" s="286"/>
      <c r="P666" s="286"/>
      <c r="Q666" s="287"/>
      <c r="R666" s="286"/>
      <c r="S666" s="286"/>
      <c r="T666" s="286"/>
      <c r="U666" s="286"/>
      <c r="V666" s="286"/>
      <c r="W666" s="286"/>
      <c r="X666" s="286"/>
      <c r="Y666" s="286"/>
      <c r="Z666" s="286"/>
      <c r="AA666" s="286"/>
      <c r="AB666" s="286"/>
      <c r="AC666" s="286"/>
      <c r="AD666" s="286"/>
      <c r="AE666" s="410"/>
      <c r="AF666" s="410"/>
      <c r="AG666" s="410"/>
      <c r="AH666" s="410"/>
      <c r="AI666" s="410"/>
      <c r="AJ666" s="410"/>
      <c r="AK666" s="410"/>
      <c r="AL666" s="410"/>
      <c r="AM666" s="410"/>
      <c r="AN666" s="410"/>
      <c r="AO666" s="410"/>
      <c r="AP666" s="410"/>
      <c r="AQ666" s="410"/>
      <c r="AR666" s="410"/>
      <c r="AS666" s="289"/>
    </row>
    <row r="667" spans="1:46" outlineLevel="1">
      <c r="A667" s="521">
        <v>17</v>
      </c>
      <c r="B667" s="424" t="s">
        <v>112</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6"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18">AF667</f>
        <v>0</v>
      </c>
      <c r="AG668" s="407">
        <f t="shared" si="1918"/>
        <v>0</v>
      </c>
      <c r="AH668" s="407">
        <f t="shared" si="1918"/>
        <v>0</v>
      </c>
      <c r="AI668" s="407">
        <f t="shared" si="1918"/>
        <v>0</v>
      </c>
      <c r="AJ668" s="407">
        <f t="shared" si="1918"/>
        <v>0</v>
      </c>
      <c r="AK668" s="407">
        <f t="shared" si="1918"/>
        <v>0</v>
      </c>
      <c r="AL668" s="407">
        <f t="shared" si="1918"/>
        <v>0</v>
      </c>
      <c r="AM668" s="407">
        <f t="shared" si="1918"/>
        <v>0</v>
      </c>
      <c r="AN668" s="407">
        <f t="shared" si="1918"/>
        <v>0</v>
      </c>
      <c r="AO668" s="407">
        <f t="shared" si="1918"/>
        <v>0</v>
      </c>
      <c r="AP668" s="407">
        <f t="shared" si="1918"/>
        <v>0</v>
      </c>
      <c r="AQ668" s="407">
        <f t="shared" si="1918"/>
        <v>0</v>
      </c>
      <c r="AR668" s="407">
        <f t="shared" si="1918"/>
        <v>0</v>
      </c>
      <c r="AS668" s="303"/>
    </row>
    <row r="669" spans="1:46" outlineLevel="1">
      <c r="A669" s="521"/>
      <c r="B669" s="291"/>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18"/>
      <c r="AF669" s="421"/>
      <c r="AG669" s="421"/>
      <c r="AH669" s="421"/>
      <c r="AI669" s="421"/>
      <c r="AJ669" s="421"/>
      <c r="AK669" s="421"/>
      <c r="AL669" s="421"/>
      <c r="AM669" s="421"/>
      <c r="AN669" s="421"/>
      <c r="AO669" s="421"/>
      <c r="AP669" s="421"/>
      <c r="AQ669" s="421"/>
      <c r="AR669" s="421"/>
      <c r="AS669" s="303"/>
    </row>
    <row r="670" spans="1:46" outlineLevel="1">
      <c r="A670" s="521">
        <v>18</v>
      </c>
      <c r="B670" s="424" t="s">
        <v>109</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6"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19">AF670</f>
        <v>0</v>
      </c>
      <c r="AG671" s="407">
        <f t="shared" si="1919"/>
        <v>0</v>
      </c>
      <c r="AH671" s="407">
        <f t="shared" si="1919"/>
        <v>0</v>
      </c>
      <c r="AI671" s="407">
        <f t="shared" si="1919"/>
        <v>0</v>
      </c>
      <c r="AJ671" s="407">
        <f t="shared" si="1919"/>
        <v>0</v>
      </c>
      <c r="AK671" s="407">
        <f t="shared" si="1919"/>
        <v>0</v>
      </c>
      <c r="AL671" s="407">
        <f t="shared" si="1919"/>
        <v>0</v>
      </c>
      <c r="AM671" s="407">
        <f t="shared" si="1919"/>
        <v>0</v>
      </c>
      <c r="AN671" s="407">
        <f t="shared" si="1919"/>
        <v>0</v>
      </c>
      <c r="AO671" s="407">
        <f t="shared" si="1919"/>
        <v>0</v>
      </c>
      <c r="AP671" s="407">
        <f t="shared" si="1919"/>
        <v>0</v>
      </c>
      <c r="AQ671" s="407">
        <f t="shared" si="1919"/>
        <v>0</v>
      </c>
      <c r="AR671" s="407">
        <f t="shared" si="1919"/>
        <v>0</v>
      </c>
      <c r="AS671" s="303"/>
    </row>
    <row r="672" spans="1:46" outlineLevel="1">
      <c r="A672" s="521"/>
      <c r="B672" s="319"/>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c r="AB672" s="288"/>
      <c r="AC672" s="288"/>
      <c r="AD672" s="288"/>
      <c r="AE672" s="419"/>
      <c r="AF672" s="420"/>
      <c r="AG672" s="420"/>
      <c r="AH672" s="420"/>
      <c r="AI672" s="420"/>
      <c r="AJ672" s="420"/>
      <c r="AK672" s="420"/>
      <c r="AL672" s="420"/>
      <c r="AM672" s="420"/>
      <c r="AN672" s="420"/>
      <c r="AO672" s="420"/>
      <c r="AP672" s="420"/>
      <c r="AQ672" s="420"/>
      <c r="AR672" s="420"/>
      <c r="AS672" s="294"/>
    </row>
    <row r="673" spans="1:45" outlineLevel="1">
      <c r="A673" s="521">
        <v>19</v>
      </c>
      <c r="B673" s="424" t="s">
        <v>111</v>
      </c>
      <c r="C673" s="288" t="s">
        <v>25</v>
      </c>
      <c r="D673" s="292"/>
      <c r="E673" s="292"/>
      <c r="F673" s="292"/>
      <c r="G673" s="292"/>
      <c r="H673" s="292"/>
      <c r="I673" s="292"/>
      <c r="J673" s="292"/>
      <c r="K673" s="292"/>
      <c r="L673" s="292"/>
      <c r="M673" s="292"/>
      <c r="N673" s="292"/>
      <c r="O673" s="292"/>
      <c r="P673" s="292"/>
      <c r="Q673" s="292">
        <v>12</v>
      </c>
      <c r="R673" s="292"/>
      <c r="S673" s="292"/>
      <c r="T673" s="292"/>
      <c r="U673" s="292"/>
      <c r="V673" s="292"/>
      <c r="W673" s="292"/>
      <c r="X673" s="292"/>
      <c r="Y673" s="292"/>
      <c r="Z673" s="292"/>
      <c r="AA673" s="292"/>
      <c r="AB673" s="292"/>
      <c r="AC673" s="292"/>
      <c r="AD673" s="292"/>
      <c r="AE673" s="422"/>
      <c r="AF673" s="406"/>
      <c r="AG673" s="406"/>
      <c r="AH673" s="406"/>
      <c r="AI673" s="406"/>
      <c r="AJ673" s="406"/>
      <c r="AK673" s="406"/>
      <c r="AL673" s="411"/>
      <c r="AM673" s="411"/>
      <c r="AN673" s="411"/>
      <c r="AO673" s="411"/>
      <c r="AP673" s="411"/>
      <c r="AQ673" s="411"/>
      <c r="AR673" s="411"/>
      <c r="AS673" s="293">
        <f>SUM(AE673:AR673)</f>
        <v>0</v>
      </c>
    </row>
    <row r="674" spans="1:45" outlineLevel="1">
      <c r="A674" s="521"/>
      <c r="B674" s="291" t="s">
        <v>309</v>
      </c>
      <c r="C674" s="288" t="s">
        <v>163</v>
      </c>
      <c r="D674" s="292"/>
      <c r="E674" s="292"/>
      <c r="F674" s="292"/>
      <c r="G674" s="292"/>
      <c r="H674" s="292"/>
      <c r="I674" s="292"/>
      <c r="J674" s="292"/>
      <c r="K674" s="292"/>
      <c r="L674" s="292"/>
      <c r="M674" s="292"/>
      <c r="N674" s="292"/>
      <c r="O674" s="292"/>
      <c r="P674" s="292"/>
      <c r="Q674" s="292">
        <f>Q673</f>
        <v>12</v>
      </c>
      <c r="R674" s="292"/>
      <c r="S674" s="292"/>
      <c r="T674" s="292"/>
      <c r="U674" s="292"/>
      <c r="V674" s="292"/>
      <c r="W674" s="292"/>
      <c r="X674" s="292"/>
      <c r="Y674" s="292"/>
      <c r="Z674" s="292"/>
      <c r="AA674" s="292"/>
      <c r="AB674" s="292"/>
      <c r="AC674" s="292"/>
      <c r="AD674" s="292"/>
      <c r="AE674" s="407">
        <f>AE673</f>
        <v>0</v>
      </c>
      <c r="AF674" s="407">
        <f t="shared" ref="AF674:AR674" si="1920">AF673</f>
        <v>0</v>
      </c>
      <c r="AG674" s="407">
        <f t="shared" si="1920"/>
        <v>0</v>
      </c>
      <c r="AH674" s="407">
        <f t="shared" si="1920"/>
        <v>0</v>
      </c>
      <c r="AI674" s="407">
        <f t="shared" si="1920"/>
        <v>0</v>
      </c>
      <c r="AJ674" s="407">
        <f t="shared" si="1920"/>
        <v>0</v>
      </c>
      <c r="AK674" s="407">
        <f t="shared" si="1920"/>
        <v>0</v>
      </c>
      <c r="AL674" s="407">
        <f t="shared" si="1920"/>
        <v>0</v>
      </c>
      <c r="AM674" s="407">
        <f t="shared" si="1920"/>
        <v>0</v>
      </c>
      <c r="AN674" s="407">
        <f t="shared" si="1920"/>
        <v>0</v>
      </c>
      <c r="AO674" s="407">
        <f t="shared" si="1920"/>
        <v>0</v>
      </c>
      <c r="AP674" s="407">
        <f t="shared" si="1920"/>
        <v>0</v>
      </c>
      <c r="AQ674" s="407">
        <f t="shared" si="1920"/>
        <v>0</v>
      </c>
      <c r="AR674" s="407">
        <f t="shared" si="1920"/>
        <v>0</v>
      </c>
      <c r="AS674" s="294"/>
    </row>
    <row r="675" spans="1:45" outlineLevel="1">
      <c r="A675" s="521"/>
      <c r="B675" s="319"/>
      <c r="C675" s="288"/>
      <c r="D675" s="288"/>
      <c r="E675" s="288"/>
      <c r="F675" s="288"/>
      <c r="G675" s="288"/>
      <c r="H675" s="288"/>
      <c r="I675" s="288"/>
      <c r="J675" s="288"/>
      <c r="K675" s="288"/>
      <c r="L675" s="288"/>
      <c r="M675" s="288"/>
      <c r="N675" s="288"/>
      <c r="O675" s="288"/>
      <c r="P675" s="288"/>
      <c r="Q675" s="288"/>
      <c r="R675" s="288"/>
      <c r="S675" s="288"/>
      <c r="T675" s="288"/>
      <c r="U675" s="288"/>
      <c r="V675" s="288"/>
      <c r="W675" s="288"/>
      <c r="X675" s="288"/>
      <c r="Y675" s="288"/>
      <c r="Z675" s="288"/>
      <c r="AA675" s="288"/>
      <c r="AB675" s="288"/>
      <c r="AC675" s="288"/>
      <c r="AD675" s="288"/>
      <c r="AE675" s="408"/>
      <c r="AF675" s="408"/>
      <c r="AG675" s="408"/>
      <c r="AH675" s="408"/>
      <c r="AI675" s="408"/>
      <c r="AJ675" s="408"/>
      <c r="AK675" s="408"/>
      <c r="AL675" s="408"/>
      <c r="AM675" s="408"/>
      <c r="AN675" s="408"/>
      <c r="AO675" s="408"/>
      <c r="AP675" s="408"/>
      <c r="AQ675" s="408"/>
      <c r="AR675" s="408"/>
      <c r="AS675" s="303"/>
    </row>
    <row r="676" spans="1:45" outlineLevel="1">
      <c r="A676" s="521">
        <v>20</v>
      </c>
      <c r="B676" s="424" t="s">
        <v>110</v>
      </c>
      <c r="C676" s="288" t="s">
        <v>25</v>
      </c>
      <c r="D676" s="292"/>
      <c r="E676" s="292"/>
      <c r="F676" s="292"/>
      <c r="G676" s="292"/>
      <c r="H676" s="292"/>
      <c r="I676" s="292"/>
      <c r="J676" s="292"/>
      <c r="K676" s="292"/>
      <c r="L676" s="292"/>
      <c r="M676" s="292"/>
      <c r="N676" s="292"/>
      <c r="O676" s="292"/>
      <c r="P676" s="292"/>
      <c r="Q676" s="292">
        <v>12</v>
      </c>
      <c r="R676" s="292"/>
      <c r="S676" s="292"/>
      <c r="T676" s="292"/>
      <c r="U676" s="292"/>
      <c r="V676" s="292"/>
      <c r="W676" s="292"/>
      <c r="X676" s="292"/>
      <c r="Y676" s="292"/>
      <c r="Z676" s="292"/>
      <c r="AA676" s="292"/>
      <c r="AB676" s="292"/>
      <c r="AC676" s="292"/>
      <c r="AD676" s="292"/>
      <c r="AE676" s="422"/>
      <c r="AF676" s="406"/>
      <c r="AG676" s="406"/>
      <c r="AH676" s="406"/>
      <c r="AI676" s="406"/>
      <c r="AJ676" s="406"/>
      <c r="AK676" s="406"/>
      <c r="AL676" s="411"/>
      <c r="AM676" s="411"/>
      <c r="AN676" s="411"/>
      <c r="AO676" s="411"/>
      <c r="AP676" s="411"/>
      <c r="AQ676" s="411"/>
      <c r="AR676" s="411"/>
      <c r="AS676" s="293">
        <f>SUM(AE676:AR676)</f>
        <v>0</v>
      </c>
    </row>
    <row r="677" spans="1:45" outlineLevel="1">
      <c r="A677" s="521"/>
      <c r="B677" s="291" t="s">
        <v>309</v>
      </c>
      <c r="C677" s="288" t="s">
        <v>163</v>
      </c>
      <c r="D677" s="292"/>
      <c r="E677" s="292"/>
      <c r="F677" s="292"/>
      <c r="G677" s="292"/>
      <c r="H677" s="292"/>
      <c r="I677" s="292"/>
      <c r="J677" s="292"/>
      <c r="K677" s="292"/>
      <c r="L677" s="292"/>
      <c r="M677" s="292"/>
      <c r="N677" s="292"/>
      <c r="O677" s="292"/>
      <c r="P677" s="292"/>
      <c r="Q677" s="292">
        <f>Q676</f>
        <v>12</v>
      </c>
      <c r="R677" s="292"/>
      <c r="S677" s="292"/>
      <c r="T677" s="292"/>
      <c r="U677" s="292"/>
      <c r="V677" s="292"/>
      <c r="W677" s="292"/>
      <c r="X677" s="292"/>
      <c r="Y677" s="292"/>
      <c r="Z677" s="292"/>
      <c r="AA677" s="292"/>
      <c r="AB677" s="292"/>
      <c r="AC677" s="292"/>
      <c r="AD677" s="292"/>
      <c r="AE677" s="407">
        <f>AE676</f>
        <v>0</v>
      </c>
      <c r="AF677" s="407">
        <f t="shared" ref="AF677:AR677" si="1921">AF676</f>
        <v>0</v>
      </c>
      <c r="AG677" s="407">
        <f t="shared" si="1921"/>
        <v>0</v>
      </c>
      <c r="AH677" s="407">
        <f t="shared" si="1921"/>
        <v>0</v>
      </c>
      <c r="AI677" s="407">
        <f t="shared" si="1921"/>
        <v>0</v>
      </c>
      <c r="AJ677" s="407">
        <f t="shared" si="1921"/>
        <v>0</v>
      </c>
      <c r="AK677" s="407">
        <f t="shared" si="1921"/>
        <v>0</v>
      </c>
      <c r="AL677" s="407">
        <f t="shared" si="1921"/>
        <v>0</v>
      </c>
      <c r="AM677" s="407">
        <f t="shared" si="1921"/>
        <v>0</v>
      </c>
      <c r="AN677" s="407">
        <f t="shared" si="1921"/>
        <v>0</v>
      </c>
      <c r="AO677" s="407">
        <f t="shared" si="1921"/>
        <v>0</v>
      </c>
      <c r="AP677" s="407">
        <f t="shared" si="1921"/>
        <v>0</v>
      </c>
      <c r="AQ677" s="407">
        <f t="shared" si="1921"/>
        <v>0</v>
      </c>
      <c r="AR677" s="407">
        <f t="shared" si="1921"/>
        <v>0</v>
      </c>
      <c r="AS677" s="303"/>
    </row>
    <row r="678" spans="1:45" ht="15.75" outlineLevel="1">
      <c r="A678" s="521"/>
      <c r="B678" s="320"/>
      <c r="C678" s="297"/>
      <c r="D678" s="288"/>
      <c r="E678" s="288"/>
      <c r="F678" s="288"/>
      <c r="G678" s="288"/>
      <c r="H678" s="288"/>
      <c r="I678" s="288"/>
      <c r="J678" s="288"/>
      <c r="K678" s="288"/>
      <c r="L678" s="288"/>
      <c r="M678" s="288"/>
      <c r="N678" s="288"/>
      <c r="O678" s="288"/>
      <c r="P678" s="288"/>
      <c r="Q678" s="297"/>
      <c r="R678" s="288"/>
      <c r="S678" s="288"/>
      <c r="T678" s="288"/>
      <c r="U678" s="288"/>
      <c r="V678" s="288"/>
      <c r="W678" s="288"/>
      <c r="X678" s="288"/>
      <c r="Y678" s="288"/>
      <c r="Z678" s="288"/>
      <c r="AA678" s="288"/>
      <c r="AB678" s="288"/>
      <c r="AC678" s="288"/>
      <c r="AD678" s="288"/>
      <c r="AE678" s="408"/>
      <c r="AF678" s="408"/>
      <c r="AG678" s="408"/>
      <c r="AH678" s="408"/>
      <c r="AI678" s="408"/>
      <c r="AJ678" s="408"/>
      <c r="AK678" s="408"/>
      <c r="AL678" s="408"/>
      <c r="AM678" s="408"/>
      <c r="AN678" s="408"/>
      <c r="AO678" s="408"/>
      <c r="AP678" s="408"/>
      <c r="AQ678" s="408"/>
      <c r="AR678" s="408"/>
      <c r="AS678" s="303"/>
    </row>
    <row r="679" spans="1:45" ht="15.75" outlineLevel="1">
      <c r="A679" s="521"/>
      <c r="B679" s="507" t="s">
        <v>500</v>
      </c>
      <c r="C679" s="288"/>
      <c r="D679" s="288"/>
      <c r="E679" s="288"/>
      <c r="F679" s="288"/>
      <c r="G679" s="288"/>
      <c r="H679" s="288"/>
      <c r="I679" s="288"/>
      <c r="J679" s="288"/>
      <c r="K679" s="288"/>
      <c r="L679" s="288"/>
      <c r="M679" s="288"/>
      <c r="N679" s="288"/>
      <c r="O679" s="288"/>
      <c r="P679" s="288"/>
      <c r="Q679" s="288"/>
      <c r="R679" s="288"/>
      <c r="S679" s="288"/>
      <c r="T679" s="288"/>
      <c r="U679" s="288"/>
      <c r="V679" s="288"/>
      <c r="W679" s="288"/>
      <c r="X679" s="288"/>
      <c r="Y679" s="288"/>
      <c r="Z679" s="288"/>
      <c r="AA679" s="288"/>
      <c r="AB679" s="288"/>
      <c r="AC679" s="288"/>
      <c r="AD679" s="288"/>
      <c r="AE679" s="418"/>
      <c r="AF679" s="421"/>
      <c r="AG679" s="421"/>
      <c r="AH679" s="421"/>
      <c r="AI679" s="421"/>
      <c r="AJ679" s="421"/>
      <c r="AK679" s="421"/>
      <c r="AL679" s="421"/>
      <c r="AM679" s="421"/>
      <c r="AN679" s="421"/>
      <c r="AO679" s="421"/>
      <c r="AP679" s="421"/>
      <c r="AQ679" s="421"/>
      <c r="AR679" s="421"/>
      <c r="AS679" s="303"/>
    </row>
    <row r="680" spans="1:45" ht="15.75" outlineLevel="1">
      <c r="A680" s="521"/>
      <c r="B680" s="493" t="s">
        <v>496</v>
      </c>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21</v>
      </c>
      <c r="B681" s="424" t="s">
        <v>1029</v>
      </c>
      <c r="C681" s="288" t="s">
        <v>1027</v>
      </c>
      <c r="D681" s="292">
        <v>7060380.1922740079</v>
      </c>
      <c r="E681" s="292">
        <v>5113045.8911694726</v>
      </c>
      <c r="F681" s="292">
        <v>5113045.8911694726</v>
      </c>
      <c r="G681" s="292">
        <v>5113045.8911694726</v>
      </c>
      <c r="H681" s="292">
        <v>5113045.8911694726</v>
      </c>
      <c r="I681" s="292">
        <v>5113045.8911694726</v>
      </c>
      <c r="J681" s="292">
        <v>5113045.8911694726</v>
      </c>
      <c r="K681" s="292">
        <v>5112947.0283724181</v>
      </c>
      <c r="L681" s="292">
        <v>5112947.0283724181</v>
      </c>
      <c r="M681" s="292">
        <v>5112947.0283724181</v>
      </c>
      <c r="N681" s="292">
        <v>5019860.2055657934</v>
      </c>
      <c r="O681" s="292">
        <v>5011110.2835570285</v>
      </c>
      <c r="P681" s="292">
        <v>5011110.2835570285</v>
      </c>
      <c r="Q681" s="288"/>
      <c r="R681" s="292">
        <v>607.63433865430466</v>
      </c>
      <c r="S681" s="292">
        <v>443.81085917365198</v>
      </c>
      <c r="T681" s="292">
        <v>443.81085917365198</v>
      </c>
      <c r="U681" s="292">
        <v>443.81085917365198</v>
      </c>
      <c r="V681" s="292">
        <v>443.81085917365198</v>
      </c>
      <c r="W681" s="292">
        <v>443.81085917365198</v>
      </c>
      <c r="X681" s="292">
        <v>443.81085917365198</v>
      </c>
      <c r="Y681" s="292">
        <v>443.81085917365198</v>
      </c>
      <c r="Z681" s="292">
        <v>443.81085917365198</v>
      </c>
      <c r="AA681" s="292">
        <v>443.81085917365198</v>
      </c>
      <c r="AB681" s="292">
        <v>419.8292874399184</v>
      </c>
      <c r="AC681" s="292">
        <v>419.8292874399184</v>
      </c>
      <c r="AD681" s="292">
        <v>419.8292874399184</v>
      </c>
      <c r="AE681" s="406">
        <v>1</v>
      </c>
      <c r="AF681" s="406"/>
      <c r="AG681" s="406"/>
      <c r="AH681" s="406"/>
      <c r="AI681" s="406"/>
      <c r="AJ681" s="406"/>
      <c r="AK681" s="406"/>
      <c r="AL681" s="406"/>
      <c r="AM681" s="406"/>
      <c r="AN681" s="406"/>
      <c r="AO681" s="406"/>
      <c r="AP681" s="406"/>
      <c r="AQ681" s="406"/>
      <c r="AR681" s="406"/>
      <c r="AS681" s="293">
        <f>SUM(AE681:AR681)</f>
        <v>1</v>
      </c>
    </row>
    <row r="682" spans="1:45" outlineLevel="1">
      <c r="A682" s="521"/>
      <c r="B682" s="291" t="s">
        <v>309</v>
      </c>
      <c r="C682" s="288" t="s">
        <v>1028</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1</v>
      </c>
      <c r="AF682" s="407">
        <f t="shared" ref="AF682" si="1922">AF681</f>
        <v>0</v>
      </c>
      <c r="AG682" s="407">
        <f t="shared" ref="AG682" si="1923">AG681</f>
        <v>0</v>
      </c>
      <c r="AH682" s="407">
        <f t="shared" ref="AH682" si="1924">AH681</f>
        <v>0</v>
      </c>
      <c r="AI682" s="407">
        <f t="shared" ref="AI682" si="1925">AI681</f>
        <v>0</v>
      </c>
      <c r="AJ682" s="407">
        <f t="shared" ref="AJ682" si="1926">AJ681</f>
        <v>0</v>
      </c>
      <c r="AK682" s="407">
        <f t="shared" ref="AK682" si="1927">AK681</f>
        <v>0</v>
      </c>
      <c r="AL682" s="407">
        <f t="shared" ref="AL682" si="1928">AL681</f>
        <v>0</v>
      </c>
      <c r="AM682" s="407">
        <f t="shared" ref="AM682" si="1929">AM681</f>
        <v>0</v>
      </c>
      <c r="AN682" s="407">
        <f t="shared" ref="AN682" si="1930">AN681</f>
        <v>0</v>
      </c>
      <c r="AO682" s="407">
        <f t="shared" ref="AO682" si="1931">AO681</f>
        <v>0</v>
      </c>
      <c r="AP682" s="407">
        <f t="shared" ref="AP682" si="1932">AP681</f>
        <v>0</v>
      </c>
      <c r="AQ682" s="407">
        <f t="shared" ref="AQ682" si="1933">AQ681</f>
        <v>0</v>
      </c>
      <c r="AR682" s="407">
        <f t="shared" ref="AR682" si="1934">AR681</f>
        <v>0</v>
      </c>
      <c r="AS682" s="303"/>
    </row>
    <row r="683" spans="1:45" outlineLevel="1">
      <c r="A683" s="521"/>
      <c r="B683" s="291"/>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22</v>
      </c>
      <c r="B684" s="424" t="s">
        <v>114</v>
      </c>
      <c r="C684" s="288" t="s">
        <v>1027</v>
      </c>
      <c r="D684" s="292">
        <v>880905.79429599782</v>
      </c>
      <c r="E684" s="292">
        <v>880905.79429599782</v>
      </c>
      <c r="F684" s="292">
        <v>880905.79429599782</v>
      </c>
      <c r="G684" s="292">
        <v>880905.79429599782</v>
      </c>
      <c r="H684" s="292">
        <v>880905.79429599782</v>
      </c>
      <c r="I684" s="292">
        <v>880905.79429599782</v>
      </c>
      <c r="J684" s="292">
        <v>880905.79429599782</v>
      </c>
      <c r="K684" s="292">
        <v>880905.79429599782</v>
      </c>
      <c r="L684" s="292">
        <v>880905.79429599782</v>
      </c>
      <c r="M684" s="292">
        <v>880905.79429599782</v>
      </c>
      <c r="N684" s="292">
        <v>880905.79429599782</v>
      </c>
      <c r="O684" s="292">
        <v>880905.79429599782</v>
      </c>
      <c r="P684" s="292">
        <v>880905.79429599782</v>
      </c>
      <c r="Q684" s="288"/>
      <c r="R684" s="292">
        <v>456.30534091075214</v>
      </c>
      <c r="S684" s="292">
        <v>456.30534091075214</v>
      </c>
      <c r="T684" s="292">
        <v>456.30534091075214</v>
      </c>
      <c r="U684" s="292">
        <v>456.30534091075214</v>
      </c>
      <c r="V684" s="292">
        <v>456.30534091075214</v>
      </c>
      <c r="W684" s="292">
        <v>456.30534091075214</v>
      </c>
      <c r="X684" s="292">
        <v>456.30534091075214</v>
      </c>
      <c r="Y684" s="292">
        <v>456.30534091075214</v>
      </c>
      <c r="Z684" s="292">
        <v>456.30534091075214</v>
      </c>
      <c r="AA684" s="292">
        <v>456.30534091075214</v>
      </c>
      <c r="AB684" s="292">
        <v>456.30534091075214</v>
      </c>
      <c r="AC684" s="292">
        <v>456.30534091075214</v>
      </c>
      <c r="AD684" s="292">
        <v>456.30534091075214</v>
      </c>
      <c r="AE684" s="406">
        <v>1</v>
      </c>
      <c r="AF684" s="406"/>
      <c r="AG684" s="406"/>
      <c r="AH684" s="406"/>
      <c r="AI684" s="406"/>
      <c r="AJ684" s="406"/>
      <c r="AK684" s="406"/>
      <c r="AL684" s="406"/>
      <c r="AM684" s="406"/>
      <c r="AN684" s="406"/>
      <c r="AO684" s="406"/>
      <c r="AP684" s="406"/>
      <c r="AQ684" s="406"/>
      <c r="AR684" s="406"/>
      <c r="AS684" s="293">
        <f>SUM(AE684:AR684)</f>
        <v>1</v>
      </c>
    </row>
    <row r="685" spans="1:45" outlineLevel="1">
      <c r="A685" s="521"/>
      <c r="B685" s="291" t="s">
        <v>309</v>
      </c>
      <c r="C685" s="288" t="s">
        <v>1028</v>
      </c>
      <c r="D685" s="292">
        <v>64335.438242752687</v>
      </c>
      <c r="E685" s="292">
        <v>64335.438242752687</v>
      </c>
      <c r="F685" s="292">
        <v>64335.438242752687</v>
      </c>
      <c r="G685" s="292">
        <v>64335.438242752687</v>
      </c>
      <c r="H685" s="292">
        <v>64335.438242752687</v>
      </c>
      <c r="I685" s="292">
        <v>64335.438242752687</v>
      </c>
      <c r="J685" s="292">
        <v>64335.438242752687</v>
      </c>
      <c r="K685" s="292">
        <v>64335.438242752687</v>
      </c>
      <c r="L685" s="292">
        <v>64335.438242752687</v>
      </c>
      <c r="M685" s="292">
        <v>64335.438242752687</v>
      </c>
      <c r="N685" s="292">
        <v>64335.438242752687</v>
      </c>
      <c r="O685" s="292">
        <v>64335.438242752687</v>
      </c>
      <c r="P685" s="292">
        <v>64335.438242752687</v>
      </c>
      <c r="Q685" s="288"/>
      <c r="R685" s="292">
        <v>33.325475062248984</v>
      </c>
      <c r="S685" s="292">
        <v>33.325475062248984</v>
      </c>
      <c r="T685" s="292">
        <v>33.325475062248984</v>
      </c>
      <c r="U685" s="292">
        <v>33.325475062248984</v>
      </c>
      <c r="V685" s="292">
        <v>33.325475062248984</v>
      </c>
      <c r="W685" s="292">
        <v>33.325475062248984</v>
      </c>
      <c r="X685" s="292">
        <v>33.325475062248984</v>
      </c>
      <c r="Y685" s="292">
        <v>33.325475062248984</v>
      </c>
      <c r="Z685" s="292">
        <v>33.325475062248984</v>
      </c>
      <c r="AA685" s="292">
        <v>33.325475062248984</v>
      </c>
      <c r="AB685" s="292">
        <v>33.325475062248984</v>
      </c>
      <c r="AC685" s="292">
        <v>33.325475062248984</v>
      </c>
      <c r="AD685" s="292">
        <v>33.325475062248984</v>
      </c>
      <c r="AE685" s="407">
        <f>AE684</f>
        <v>1</v>
      </c>
      <c r="AF685" s="407">
        <f t="shared" ref="AF685" si="1935">AF684</f>
        <v>0</v>
      </c>
      <c r="AG685" s="407">
        <f t="shared" ref="AG685" si="1936">AG684</f>
        <v>0</v>
      </c>
      <c r="AH685" s="407">
        <f t="shared" ref="AH685" si="1937">AH684</f>
        <v>0</v>
      </c>
      <c r="AI685" s="407">
        <f t="shared" ref="AI685" si="1938">AI684</f>
        <v>0</v>
      </c>
      <c r="AJ685" s="407">
        <f t="shared" ref="AJ685" si="1939">AJ684</f>
        <v>0</v>
      </c>
      <c r="AK685" s="407">
        <f t="shared" ref="AK685" si="1940">AK684</f>
        <v>0</v>
      </c>
      <c r="AL685" s="407">
        <f t="shared" ref="AL685" si="1941">AL684</f>
        <v>0</v>
      </c>
      <c r="AM685" s="407">
        <f t="shared" ref="AM685" si="1942">AM684</f>
        <v>0</v>
      </c>
      <c r="AN685" s="407">
        <f t="shared" ref="AN685" si="1943">AN684</f>
        <v>0</v>
      </c>
      <c r="AO685" s="407">
        <f t="shared" ref="AO685" si="1944">AO684</f>
        <v>0</v>
      </c>
      <c r="AP685" s="407">
        <f t="shared" ref="AP685" si="1945">AP684</f>
        <v>0</v>
      </c>
      <c r="AQ685" s="407">
        <f t="shared" ref="AQ685" si="1946">AQ684</f>
        <v>0</v>
      </c>
      <c r="AR685" s="407">
        <f t="shared" ref="AR685" si="1947">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18"/>
      <c r="AF686" s="421"/>
      <c r="AG686" s="421"/>
      <c r="AH686" s="421"/>
      <c r="AI686" s="421"/>
      <c r="AJ686" s="421"/>
      <c r="AK686" s="421"/>
      <c r="AL686" s="421"/>
      <c r="AM686" s="421"/>
      <c r="AN686" s="421"/>
      <c r="AO686" s="421"/>
      <c r="AP686" s="421"/>
      <c r="AQ686" s="421"/>
      <c r="AR686" s="421"/>
      <c r="AS686" s="303"/>
    </row>
    <row r="687" spans="1:45" outlineLevel="1">
      <c r="A687" s="521">
        <v>23</v>
      </c>
      <c r="B687" s="424" t="s">
        <v>115</v>
      </c>
      <c r="C687" s="288" t="s">
        <v>1027</v>
      </c>
      <c r="D687" s="292">
        <v>210226.70806138622</v>
      </c>
      <c r="E687" s="292">
        <v>210226.70806138622</v>
      </c>
      <c r="F687" s="292">
        <v>210226.70806138622</v>
      </c>
      <c r="G687" s="292">
        <v>210226.70806138622</v>
      </c>
      <c r="H687" s="292">
        <v>210226.70806138622</v>
      </c>
      <c r="I687" s="292">
        <v>210226.70806138622</v>
      </c>
      <c r="J687" s="292">
        <v>210226.70806138622</v>
      </c>
      <c r="K687" s="292">
        <v>210226.70806138622</v>
      </c>
      <c r="L687" s="292">
        <v>210226.70806138622</v>
      </c>
      <c r="M687" s="292">
        <v>210226.70806138622</v>
      </c>
      <c r="N687" s="292">
        <v>207621.84063670662</v>
      </c>
      <c r="O687" s="292">
        <v>207621.84063670662</v>
      </c>
      <c r="P687" s="292">
        <v>207621.84063670662</v>
      </c>
      <c r="Q687" s="288"/>
      <c r="R687" s="292">
        <v>35.991061347925942</v>
      </c>
      <c r="S687" s="292">
        <v>35.991061347925942</v>
      </c>
      <c r="T687" s="292">
        <v>35.991061347925942</v>
      </c>
      <c r="U687" s="292">
        <v>35.991061347925942</v>
      </c>
      <c r="V687" s="292">
        <v>35.991061347925942</v>
      </c>
      <c r="W687" s="292">
        <v>35.991061347925942</v>
      </c>
      <c r="X687" s="292">
        <v>35.991061347925942</v>
      </c>
      <c r="Y687" s="292">
        <v>35.991061347925942</v>
      </c>
      <c r="Z687" s="292">
        <v>35.991061347925942</v>
      </c>
      <c r="AA687" s="292">
        <v>35.991061347925942</v>
      </c>
      <c r="AB687" s="292">
        <v>35.991061347925942</v>
      </c>
      <c r="AC687" s="292">
        <v>35.991061347925942</v>
      </c>
      <c r="AD687" s="292">
        <v>35.991061347925942</v>
      </c>
      <c r="AE687" s="406">
        <v>1</v>
      </c>
      <c r="AF687" s="406"/>
      <c r="AG687" s="406"/>
      <c r="AH687" s="406"/>
      <c r="AI687" s="406"/>
      <c r="AJ687" s="406"/>
      <c r="AK687" s="406"/>
      <c r="AL687" s="406"/>
      <c r="AM687" s="406"/>
      <c r="AN687" s="406"/>
      <c r="AO687" s="406"/>
      <c r="AP687" s="406"/>
      <c r="AQ687" s="406"/>
      <c r="AR687" s="406"/>
      <c r="AS687" s="293">
        <f>SUM(AE687:AR687)</f>
        <v>1</v>
      </c>
    </row>
    <row r="688" spans="1:45" outlineLevel="1">
      <c r="A688" s="521"/>
      <c r="B688" s="291" t="s">
        <v>309</v>
      </c>
      <c r="C688" s="288" t="s">
        <v>1028</v>
      </c>
      <c r="D688" s="292">
        <v>0</v>
      </c>
      <c r="E688" s="292"/>
      <c r="F688" s="292"/>
      <c r="G688" s="292"/>
      <c r="H688" s="292"/>
      <c r="I688" s="292"/>
      <c r="J688" s="292"/>
      <c r="K688" s="292"/>
      <c r="L688" s="292"/>
      <c r="M688" s="292"/>
      <c r="N688" s="292"/>
      <c r="O688" s="292"/>
      <c r="P688" s="292"/>
      <c r="Q688" s="288"/>
      <c r="R688" s="292"/>
      <c r="S688" s="292"/>
      <c r="T688" s="292"/>
      <c r="U688" s="292"/>
      <c r="V688" s="292"/>
      <c r="W688" s="292"/>
      <c r="X688" s="292"/>
      <c r="Y688" s="292"/>
      <c r="Z688" s="292"/>
      <c r="AA688" s="292"/>
      <c r="AB688" s="292"/>
      <c r="AC688" s="292"/>
      <c r="AD688" s="292"/>
      <c r="AE688" s="407">
        <f>AE687</f>
        <v>1</v>
      </c>
      <c r="AF688" s="407">
        <f t="shared" ref="AF688" si="1948">AF687</f>
        <v>0</v>
      </c>
      <c r="AG688" s="407">
        <f t="shared" ref="AG688" si="1949">AG687</f>
        <v>0</v>
      </c>
      <c r="AH688" s="407">
        <f t="shared" ref="AH688" si="1950">AH687</f>
        <v>0</v>
      </c>
      <c r="AI688" s="407">
        <f t="shared" ref="AI688" si="1951">AI687</f>
        <v>0</v>
      </c>
      <c r="AJ688" s="407">
        <f t="shared" ref="AJ688" si="1952">AJ687</f>
        <v>0</v>
      </c>
      <c r="AK688" s="407">
        <f t="shared" ref="AK688" si="1953">AK687</f>
        <v>0</v>
      </c>
      <c r="AL688" s="407">
        <f t="shared" ref="AL688" si="1954">AL687</f>
        <v>0</v>
      </c>
      <c r="AM688" s="407">
        <f t="shared" ref="AM688" si="1955">AM687</f>
        <v>0</v>
      </c>
      <c r="AN688" s="407">
        <f t="shared" ref="AN688" si="1956">AN687</f>
        <v>0</v>
      </c>
      <c r="AO688" s="407">
        <f t="shared" ref="AO688" si="1957">AO687</f>
        <v>0</v>
      </c>
      <c r="AP688" s="407">
        <f t="shared" ref="AP688" si="1958">AP687</f>
        <v>0</v>
      </c>
      <c r="AQ688" s="407">
        <f t="shared" ref="AQ688" si="1959">AQ687</f>
        <v>0</v>
      </c>
      <c r="AR688" s="407">
        <f t="shared" ref="AR688" si="1960">AR687</f>
        <v>0</v>
      </c>
      <c r="AS688" s="303"/>
    </row>
    <row r="689" spans="1:45" outlineLevel="1">
      <c r="A689" s="521"/>
      <c r="B689" s="426"/>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c r="AA689" s="288"/>
      <c r="AB689" s="288"/>
      <c r="AC689" s="288"/>
      <c r="AD689" s="288"/>
      <c r="AE689" s="418"/>
      <c r="AF689" s="421"/>
      <c r="AG689" s="421"/>
      <c r="AH689" s="421"/>
      <c r="AI689" s="421"/>
      <c r="AJ689" s="421"/>
      <c r="AK689" s="421"/>
      <c r="AL689" s="421"/>
      <c r="AM689" s="421"/>
      <c r="AN689" s="421"/>
      <c r="AO689" s="421"/>
      <c r="AP689" s="421"/>
      <c r="AQ689" s="421"/>
      <c r="AR689" s="421"/>
      <c r="AS689" s="303"/>
    </row>
    <row r="690" spans="1:45" outlineLevel="1">
      <c r="A690" s="521">
        <v>24</v>
      </c>
      <c r="B690" s="424" t="s">
        <v>116</v>
      </c>
      <c r="C690" s="288" t="s">
        <v>1027</v>
      </c>
      <c r="D690" s="292">
        <v>133395.35672121428</v>
      </c>
      <c r="E690" s="292">
        <v>133395.35672121428</v>
      </c>
      <c r="F690" s="292">
        <v>133395.35672121428</v>
      </c>
      <c r="G690" s="292">
        <v>133395.35672121428</v>
      </c>
      <c r="H690" s="292">
        <v>133395.35672121428</v>
      </c>
      <c r="I690" s="292">
        <v>133395.35672121428</v>
      </c>
      <c r="J690" s="292">
        <v>133395.35672121428</v>
      </c>
      <c r="K690" s="292">
        <v>133395.35672121428</v>
      </c>
      <c r="L690" s="292">
        <v>133395.35672121428</v>
      </c>
      <c r="M690" s="292">
        <v>133377.23268212104</v>
      </c>
      <c r="N690" s="292">
        <v>100476.12266343797</v>
      </c>
      <c r="O690" s="292">
        <v>100162.22178017351</v>
      </c>
      <c r="P690" s="292">
        <v>98250.415924481917</v>
      </c>
      <c r="Q690" s="288"/>
      <c r="R690" s="292">
        <v>13.847595595595598</v>
      </c>
      <c r="S690" s="292">
        <v>13.847595595595598</v>
      </c>
      <c r="T690" s="292">
        <v>13.847595595595598</v>
      </c>
      <c r="U690" s="292">
        <v>13.847595595595598</v>
      </c>
      <c r="V690" s="292">
        <v>13.847595595595598</v>
      </c>
      <c r="W690" s="292">
        <v>13.847595595595598</v>
      </c>
      <c r="X690" s="292">
        <v>13.847595595595598</v>
      </c>
      <c r="Y690" s="292">
        <v>13.847595595595598</v>
      </c>
      <c r="Z690" s="292">
        <v>13.847595595595598</v>
      </c>
      <c r="AA690" s="292">
        <v>13.847595595595598</v>
      </c>
      <c r="AB690" s="292">
        <v>3.5530015015015022</v>
      </c>
      <c r="AC690" s="292">
        <v>3.5530015015015022</v>
      </c>
      <c r="AD690" s="292">
        <v>3.3707962962962967</v>
      </c>
      <c r="AE690" s="406">
        <v>1</v>
      </c>
      <c r="AF690" s="406"/>
      <c r="AG690" s="406"/>
      <c r="AH690" s="406"/>
      <c r="AI690" s="406"/>
      <c r="AJ690" s="406"/>
      <c r="AK690" s="406"/>
      <c r="AL690" s="406"/>
      <c r="AM690" s="406"/>
      <c r="AN690" s="406"/>
      <c r="AO690" s="406"/>
      <c r="AP690" s="406"/>
      <c r="AQ690" s="406"/>
      <c r="AR690" s="406"/>
      <c r="AS690" s="293">
        <f>SUM(AE690:AR690)</f>
        <v>1</v>
      </c>
    </row>
    <row r="691" spans="1:45" outlineLevel="1">
      <c r="A691" s="521"/>
      <c r="B691" s="291" t="s">
        <v>309</v>
      </c>
      <c r="C691" s="288" t="s">
        <v>1028</v>
      </c>
      <c r="D691" s="292">
        <v>0</v>
      </c>
      <c r="E691" s="292"/>
      <c r="F691" s="292"/>
      <c r="G691" s="292"/>
      <c r="H691" s="292"/>
      <c r="I691" s="292"/>
      <c r="J691" s="292"/>
      <c r="K691" s="292"/>
      <c r="L691" s="292"/>
      <c r="M691" s="292"/>
      <c r="N691" s="292"/>
      <c r="O691" s="292"/>
      <c r="P691" s="292"/>
      <c r="Q691" s="288"/>
      <c r="R691" s="292"/>
      <c r="S691" s="292"/>
      <c r="T691" s="292"/>
      <c r="U691" s="292"/>
      <c r="V691" s="292"/>
      <c r="W691" s="292"/>
      <c r="X691" s="292"/>
      <c r="Y691" s="292"/>
      <c r="Z691" s="292"/>
      <c r="AA691" s="292"/>
      <c r="AB691" s="292"/>
      <c r="AC691" s="292"/>
      <c r="AD691" s="292"/>
      <c r="AE691" s="407">
        <f>AE690</f>
        <v>1</v>
      </c>
      <c r="AF691" s="407">
        <f t="shared" ref="AF691" si="1961">AF690</f>
        <v>0</v>
      </c>
      <c r="AG691" s="407">
        <f t="shared" ref="AG691" si="1962">AG690</f>
        <v>0</v>
      </c>
      <c r="AH691" s="407">
        <f t="shared" ref="AH691" si="1963">AH690</f>
        <v>0</v>
      </c>
      <c r="AI691" s="407">
        <f t="shared" ref="AI691" si="1964">AI690</f>
        <v>0</v>
      </c>
      <c r="AJ691" s="407">
        <f t="shared" ref="AJ691" si="1965">AJ690</f>
        <v>0</v>
      </c>
      <c r="AK691" s="407">
        <f t="shared" ref="AK691" si="1966">AK690</f>
        <v>0</v>
      </c>
      <c r="AL691" s="407">
        <f t="shared" ref="AL691" si="1967">AL690</f>
        <v>0</v>
      </c>
      <c r="AM691" s="407">
        <f t="shared" ref="AM691" si="1968">AM690</f>
        <v>0</v>
      </c>
      <c r="AN691" s="407">
        <f t="shared" ref="AN691" si="1969">AN690</f>
        <v>0</v>
      </c>
      <c r="AO691" s="407">
        <f t="shared" ref="AO691" si="1970">AO690</f>
        <v>0</v>
      </c>
      <c r="AP691" s="407">
        <f t="shared" ref="AP691" si="1971">AP690</f>
        <v>0</v>
      </c>
      <c r="AQ691" s="407">
        <f t="shared" ref="AQ691" si="1972">AQ690</f>
        <v>0</v>
      </c>
      <c r="AR691" s="407">
        <f t="shared" ref="AR691" si="1973">AR690</f>
        <v>0</v>
      </c>
      <c r="AS691" s="303"/>
    </row>
    <row r="692" spans="1:45" outlineLevel="1">
      <c r="A692" s="521"/>
      <c r="B692" s="291"/>
      <c r="C692" s="288"/>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288"/>
      <c r="AD692" s="288"/>
      <c r="AE692" s="408"/>
      <c r="AF692" s="421"/>
      <c r="AG692" s="421"/>
      <c r="AH692" s="421"/>
      <c r="AI692" s="421"/>
      <c r="AJ692" s="421"/>
      <c r="AK692" s="421"/>
      <c r="AL692" s="421"/>
      <c r="AM692" s="421"/>
      <c r="AN692" s="421"/>
      <c r="AO692" s="421"/>
      <c r="AP692" s="421"/>
      <c r="AQ692" s="421"/>
      <c r="AR692" s="421"/>
      <c r="AS692" s="303"/>
    </row>
    <row r="693" spans="1:45" ht="15.75" outlineLevel="1">
      <c r="A693" s="521"/>
      <c r="B693" s="285" t="s">
        <v>497</v>
      </c>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outlineLevel="1">
      <c r="A694" s="521">
        <v>25</v>
      </c>
      <c r="B694" s="424" t="s">
        <v>117</v>
      </c>
      <c r="C694" s="288" t="s">
        <v>1027</v>
      </c>
      <c r="D694" s="292">
        <v>397169.3895118509</v>
      </c>
      <c r="E694" s="292">
        <v>397169.3895118509</v>
      </c>
      <c r="F694" s="292">
        <v>397169.3895118509</v>
      </c>
      <c r="G694" s="292">
        <v>397169.3895118509</v>
      </c>
      <c r="H694" s="292">
        <v>397169.3895118509</v>
      </c>
      <c r="I694" s="292">
        <v>397169.3895118509</v>
      </c>
      <c r="J694" s="292">
        <v>397169.3895118509</v>
      </c>
      <c r="K694" s="292">
        <v>397169.3895118509</v>
      </c>
      <c r="L694" s="292">
        <v>397169.3895118509</v>
      </c>
      <c r="M694" s="292">
        <v>343027.42475168838</v>
      </c>
      <c r="N694" s="292">
        <v>0</v>
      </c>
      <c r="O694" s="292">
        <v>0</v>
      </c>
      <c r="P694" s="292">
        <v>0</v>
      </c>
      <c r="Q694" s="292">
        <v>12</v>
      </c>
      <c r="R694" s="292">
        <v>17.632092546567364</v>
      </c>
      <c r="S694" s="292">
        <v>17.632092546567364</v>
      </c>
      <c r="T694" s="292">
        <v>17.632092546567364</v>
      </c>
      <c r="U694" s="292">
        <v>17.632092546567364</v>
      </c>
      <c r="V694" s="292">
        <v>17.632092546567364</v>
      </c>
      <c r="W694" s="292">
        <v>17.632092546567364</v>
      </c>
      <c r="X694" s="292">
        <v>17.632092546567364</v>
      </c>
      <c r="Y694" s="292">
        <v>17.632092546567364</v>
      </c>
      <c r="Z694" s="292">
        <v>17.632092546567364</v>
      </c>
      <c r="AA694" s="292">
        <v>15.215842827222946</v>
      </c>
      <c r="AB694" s="292">
        <v>0</v>
      </c>
      <c r="AC694" s="292">
        <v>0</v>
      </c>
      <c r="AD694" s="292">
        <v>0</v>
      </c>
      <c r="AE694" s="422"/>
      <c r="AF694" s="406">
        <v>0.10526315789473681</v>
      </c>
      <c r="AG694" s="406">
        <v>0.89473684210526316</v>
      </c>
      <c r="AH694" s="406"/>
      <c r="AI694" s="406"/>
      <c r="AJ694" s="406"/>
      <c r="AK694" s="406"/>
      <c r="AL694" s="411"/>
      <c r="AM694" s="411"/>
      <c r="AN694" s="411"/>
      <c r="AO694" s="411"/>
      <c r="AP694" s="411"/>
      <c r="AQ694" s="411"/>
      <c r="AR694" s="411"/>
      <c r="AS694" s="293">
        <f>SUM(AE694:AR694)</f>
        <v>1</v>
      </c>
    </row>
    <row r="695" spans="1:45" outlineLevel="1">
      <c r="A695" s="521"/>
      <c r="B695" s="291" t="s">
        <v>309</v>
      </c>
      <c r="C695" s="288" t="s">
        <v>1028</v>
      </c>
      <c r="D695" s="292">
        <v>844170.33419068728</v>
      </c>
      <c r="E695" s="292">
        <v>844170.33419068728</v>
      </c>
      <c r="F695" s="292">
        <v>844170.33419068728</v>
      </c>
      <c r="G695" s="292">
        <v>844170.33419068728</v>
      </c>
      <c r="H695" s="292">
        <v>844170.33419068728</v>
      </c>
      <c r="I695" s="292">
        <v>844170.33419068728</v>
      </c>
      <c r="J695" s="292">
        <v>844170.33419068728</v>
      </c>
      <c r="K695" s="292">
        <v>844170.33419068728</v>
      </c>
      <c r="L695" s="292">
        <v>844170.33419068728</v>
      </c>
      <c r="M695" s="292">
        <v>729093.38794993726</v>
      </c>
      <c r="N695" s="292">
        <v>0</v>
      </c>
      <c r="O695" s="292">
        <v>0</v>
      </c>
      <c r="P695" s="292">
        <v>0</v>
      </c>
      <c r="Q695" s="292">
        <f>Q694</f>
        <v>12</v>
      </c>
      <c r="R695" s="292">
        <v>37.476426558982759</v>
      </c>
      <c r="S695" s="292">
        <v>37.476426558982759</v>
      </c>
      <c r="T695" s="292">
        <v>37.476426558982759</v>
      </c>
      <c r="U695" s="292">
        <v>37.476426558982759</v>
      </c>
      <c r="V695" s="292">
        <v>37.476426558982759</v>
      </c>
      <c r="W695" s="292">
        <v>37.476426558982759</v>
      </c>
      <c r="X695" s="292">
        <v>37.476426558982759</v>
      </c>
      <c r="Y695" s="292">
        <v>37.476426558982759</v>
      </c>
      <c r="Z695" s="292">
        <v>37.476426558982759</v>
      </c>
      <c r="AA695" s="292">
        <v>32.34076810460364</v>
      </c>
      <c r="AB695" s="292">
        <v>0</v>
      </c>
      <c r="AC695" s="292">
        <v>0</v>
      </c>
      <c r="AD695" s="292">
        <v>0</v>
      </c>
      <c r="AE695" s="407">
        <f>AE694</f>
        <v>0</v>
      </c>
      <c r="AF695" s="407">
        <f t="shared" ref="AF695" si="1974">AF694</f>
        <v>0.10526315789473681</v>
      </c>
      <c r="AG695" s="407">
        <f t="shared" ref="AG695" si="1975">AG694</f>
        <v>0.89473684210526316</v>
      </c>
      <c r="AH695" s="407">
        <f t="shared" ref="AH695" si="1976">AH694</f>
        <v>0</v>
      </c>
      <c r="AI695" s="407">
        <f t="shared" ref="AI695" si="1977">AI694</f>
        <v>0</v>
      </c>
      <c r="AJ695" s="407">
        <f t="shared" ref="AJ695" si="1978">AJ694</f>
        <v>0</v>
      </c>
      <c r="AK695" s="407">
        <f t="shared" ref="AK695" si="1979">AK694</f>
        <v>0</v>
      </c>
      <c r="AL695" s="407">
        <f t="shared" ref="AL695:AL696" si="1980">AL694</f>
        <v>0</v>
      </c>
      <c r="AM695" s="407">
        <f t="shared" ref="AM695:AM696" si="1981">AM694</f>
        <v>0</v>
      </c>
      <c r="AN695" s="407">
        <f t="shared" ref="AN695:AN696" si="1982">AN694</f>
        <v>0</v>
      </c>
      <c r="AO695" s="407">
        <f t="shared" ref="AO695:AO696" si="1983">AO694</f>
        <v>0</v>
      </c>
      <c r="AP695" s="407">
        <f t="shared" ref="AP695:AP696" si="1984">AP694</f>
        <v>0</v>
      </c>
      <c r="AQ695" s="407">
        <f t="shared" ref="AQ695:AQ696" si="1985">AQ694</f>
        <v>0</v>
      </c>
      <c r="AR695" s="407">
        <f t="shared" ref="AR695:AR696" si="1986">AR694</f>
        <v>0</v>
      </c>
      <c r="AS695" s="303"/>
    </row>
    <row r="696" spans="1:45" outlineLevel="1">
      <c r="A696" s="521"/>
      <c r="B696" s="291" t="s">
        <v>309</v>
      </c>
      <c r="C696" s="288" t="s">
        <v>1030</v>
      </c>
      <c r="D696" s="292">
        <v>65333.666666666672</v>
      </c>
      <c r="E696" s="292">
        <v>65333.666666666672</v>
      </c>
      <c r="F696" s="292">
        <v>65333.666666666672</v>
      </c>
      <c r="G696" s="292">
        <v>65333.666666666672</v>
      </c>
      <c r="H696" s="292">
        <v>65333.666666666672</v>
      </c>
      <c r="I696" s="292">
        <v>65333.666666666672</v>
      </c>
      <c r="J696" s="292">
        <v>65333.666666666672</v>
      </c>
      <c r="K696" s="292">
        <v>65333.666666666672</v>
      </c>
      <c r="L696" s="292">
        <v>65333.666666666672</v>
      </c>
      <c r="M696" s="292">
        <v>56427.408602150543</v>
      </c>
      <c r="N696" s="292">
        <v>0</v>
      </c>
      <c r="O696" s="292">
        <v>0</v>
      </c>
      <c r="P696" s="292">
        <v>0</v>
      </c>
      <c r="Q696" s="292">
        <f>Q695</f>
        <v>12</v>
      </c>
      <c r="R696" s="292">
        <v>2.903225806451613</v>
      </c>
      <c r="S696" s="292">
        <v>2.903225806451613</v>
      </c>
      <c r="T696" s="292">
        <v>2.903225806451613</v>
      </c>
      <c r="U696" s="292">
        <v>2.903225806451613</v>
      </c>
      <c r="V696" s="292">
        <v>2.903225806451613</v>
      </c>
      <c r="W696" s="292">
        <v>2.903225806451613</v>
      </c>
      <c r="X696" s="292">
        <v>2.903225806451613</v>
      </c>
      <c r="Y696" s="292">
        <v>2.903225806451613</v>
      </c>
      <c r="Z696" s="292">
        <v>2.903225806451613</v>
      </c>
      <c r="AA696" s="292">
        <v>2.5053763440860215</v>
      </c>
      <c r="AB696" s="292">
        <v>0</v>
      </c>
      <c r="AC696" s="292">
        <v>0</v>
      </c>
      <c r="AD696" s="292">
        <v>0</v>
      </c>
      <c r="AE696" s="407">
        <v>0</v>
      </c>
      <c r="AF696" s="407">
        <v>0</v>
      </c>
      <c r="AG696" s="407">
        <v>1</v>
      </c>
      <c r="AH696" s="407">
        <v>0</v>
      </c>
      <c r="AI696" s="407">
        <v>0</v>
      </c>
      <c r="AJ696" s="407">
        <v>0</v>
      </c>
      <c r="AK696" s="407">
        <v>0</v>
      </c>
      <c r="AL696" s="407">
        <f t="shared" si="1980"/>
        <v>0</v>
      </c>
      <c r="AM696" s="407">
        <f t="shared" si="1981"/>
        <v>0</v>
      </c>
      <c r="AN696" s="407">
        <f t="shared" si="1982"/>
        <v>0</v>
      </c>
      <c r="AO696" s="407">
        <f t="shared" si="1983"/>
        <v>0</v>
      </c>
      <c r="AP696" s="407">
        <f t="shared" si="1984"/>
        <v>0</v>
      </c>
      <c r="AQ696" s="407">
        <f t="shared" si="1985"/>
        <v>0</v>
      </c>
      <c r="AR696" s="407">
        <f t="shared" si="1986"/>
        <v>0</v>
      </c>
      <c r="AS696" s="303"/>
    </row>
    <row r="697" spans="1:45" outlineLevel="1">
      <c r="A697" s="521"/>
      <c r="B697" s="291"/>
      <c r="C697" s="288"/>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288"/>
      <c r="AE697" s="408"/>
      <c r="AF697" s="421"/>
      <c r="AG697" s="421"/>
      <c r="AH697" s="421"/>
      <c r="AI697" s="421"/>
      <c r="AJ697" s="421"/>
      <c r="AK697" s="421"/>
      <c r="AL697" s="421"/>
      <c r="AM697" s="421"/>
      <c r="AN697" s="421"/>
      <c r="AO697" s="421"/>
      <c r="AP697" s="421"/>
      <c r="AQ697" s="421"/>
      <c r="AR697" s="421"/>
      <c r="AS697" s="303"/>
    </row>
    <row r="698" spans="1:45" outlineLevel="1">
      <c r="A698" s="521">
        <v>26</v>
      </c>
      <c r="B698" s="424" t="s">
        <v>1031</v>
      </c>
      <c r="C698" s="288" t="s">
        <v>1027</v>
      </c>
      <c r="D698" s="292">
        <v>8816627.4984287061</v>
      </c>
      <c r="E698" s="292">
        <v>8887834.9096667375</v>
      </c>
      <c r="F698" s="292">
        <v>8887834.9096667375</v>
      </c>
      <c r="G698" s="292">
        <v>8887834.9096667375</v>
      </c>
      <c r="H698" s="292">
        <v>8887834.9096667375</v>
      </c>
      <c r="I698" s="292">
        <v>8496095.214723397</v>
      </c>
      <c r="J698" s="292">
        <v>8496095.214723397</v>
      </c>
      <c r="K698" s="292">
        <v>8496095.214723397</v>
      </c>
      <c r="L698" s="292">
        <v>8432280.3339531235</v>
      </c>
      <c r="M698" s="292">
        <v>8432280.3339531235</v>
      </c>
      <c r="N698" s="292">
        <v>8294665.1244960194</v>
      </c>
      <c r="O698" s="292">
        <v>7772561.8739411915</v>
      </c>
      <c r="P698" s="292">
        <v>3200851.9361524577</v>
      </c>
      <c r="Q698" s="292">
        <v>12</v>
      </c>
      <c r="R698" s="292">
        <v>1213.8044071538413</v>
      </c>
      <c r="S698" s="292">
        <v>1236.4398764801476</v>
      </c>
      <c r="T698" s="292">
        <v>1236.4398764801476</v>
      </c>
      <c r="U698" s="292">
        <v>1236.4398764801476</v>
      </c>
      <c r="V698" s="292">
        <v>1236.4398764801476</v>
      </c>
      <c r="W698" s="292">
        <v>1182.9598076185282</v>
      </c>
      <c r="X698" s="292">
        <v>1182.9598076185282</v>
      </c>
      <c r="Y698" s="292">
        <v>1182.9598076185282</v>
      </c>
      <c r="Z698" s="292">
        <v>1181.0886088208867</v>
      </c>
      <c r="AA698" s="292">
        <v>1181.0886088208867</v>
      </c>
      <c r="AB698" s="292">
        <v>1159.5396420222432</v>
      </c>
      <c r="AC698" s="292">
        <v>1028.4350036842782</v>
      </c>
      <c r="AD698" s="292">
        <v>389.26971116092909</v>
      </c>
      <c r="AE698" s="422"/>
      <c r="AF698" s="406">
        <v>0.11769292253676523</v>
      </c>
      <c r="AG698" s="406">
        <v>0.69600203992566045</v>
      </c>
      <c r="AH698" s="406">
        <v>5.1689558620892549E-2</v>
      </c>
      <c r="AI698" s="406">
        <v>0.12204247556747687</v>
      </c>
      <c r="AJ698" s="406"/>
      <c r="AK698" s="406">
        <v>1.2573003349204867E-2</v>
      </c>
      <c r="AL698" s="411"/>
      <c r="AM698" s="411"/>
      <c r="AN698" s="411"/>
      <c r="AO698" s="411"/>
      <c r="AP698" s="411"/>
      <c r="AQ698" s="411"/>
      <c r="AR698" s="411"/>
      <c r="AS698" s="293">
        <f>SUM(AE698:AR698)</f>
        <v>0.99999999999999989</v>
      </c>
    </row>
    <row r="699" spans="1:45" outlineLevel="1">
      <c r="A699" s="521"/>
      <c r="B699" s="291" t="s">
        <v>309</v>
      </c>
      <c r="C699" s="288" t="s">
        <v>1028</v>
      </c>
      <c r="D699" s="292">
        <v>6223728.1337528042</v>
      </c>
      <c r="E699" s="292">
        <v>6273994.0170208486</v>
      </c>
      <c r="F699" s="292">
        <v>6273994.0170208486</v>
      </c>
      <c r="G699" s="292">
        <v>6273994.0170208486</v>
      </c>
      <c r="H699" s="292">
        <v>6273994.0170208486</v>
      </c>
      <c r="I699" s="292">
        <v>5997461.8213529335</v>
      </c>
      <c r="J699" s="292">
        <v>5997461.8213529335</v>
      </c>
      <c r="K699" s="292">
        <v>5997461.8213529335</v>
      </c>
      <c r="L699" s="292">
        <v>5952414.3846915998</v>
      </c>
      <c r="M699" s="292">
        <v>5952414.3846915998</v>
      </c>
      <c r="N699" s="292">
        <v>5855270.703518373</v>
      </c>
      <c r="O699" s="292">
        <v>5486713.8273453712</v>
      </c>
      <c r="P699" s="292">
        <v>2259507.0791591839</v>
      </c>
      <c r="Q699" s="292">
        <f>Q698</f>
        <v>12</v>
      </c>
      <c r="R699" s="292">
        <v>856.83427580703005</v>
      </c>
      <c r="S699" s="292">
        <v>872.81283532901716</v>
      </c>
      <c r="T699" s="292">
        <v>872.81283532901716</v>
      </c>
      <c r="U699" s="292">
        <v>872.81283532901716</v>
      </c>
      <c r="V699" s="292">
        <v>872.81283532901716</v>
      </c>
      <c r="W699" s="292">
        <v>835.06082536506915</v>
      </c>
      <c r="X699" s="292">
        <v>835.06082536506915</v>
      </c>
      <c r="Y699" s="292">
        <v>835.06082536506915</v>
      </c>
      <c r="Z699" s="292">
        <v>833.73993111125151</v>
      </c>
      <c r="AA699" s="292">
        <v>833.73993111125151</v>
      </c>
      <c r="AB699" s="292">
        <v>818.52834244631993</v>
      </c>
      <c r="AC699" s="292">
        <v>725.98052569497133</v>
      </c>
      <c r="AD699" s="292">
        <v>274.78861428611748</v>
      </c>
      <c r="AE699" s="407">
        <f>AE698</f>
        <v>0</v>
      </c>
      <c r="AF699" s="407">
        <f t="shared" ref="AF699" si="1987">AF698</f>
        <v>0.11769292253676523</v>
      </c>
      <c r="AG699" s="407">
        <f t="shared" ref="AG699" si="1988">AG698</f>
        <v>0.69600203992566045</v>
      </c>
      <c r="AH699" s="407">
        <f t="shared" ref="AH699" si="1989">AH698</f>
        <v>5.1689558620892549E-2</v>
      </c>
      <c r="AI699" s="407">
        <f t="shared" ref="AI699" si="1990">AI698</f>
        <v>0.12204247556747687</v>
      </c>
      <c r="AJ699" s="407">
        <f t="shared" ref="AJ699" si="1991">AJ698</f>
        <v>0</v>
      </c>
      <c r="AK699" s="407">
        <f t="shared" ref="AK699" si="1992">AK698</f>
        <v>1.2573003349204867E-2</v>
      </c>
      <c r="AL699" s="407">
        <f t="shared" ref="AL699:AL700" si="1993">AL698</f>
        <v>0</v>
      </c>
      <c r="AM699" s="407">
        <f t="shared" ref="AM699:AM700" si="1994">AM698</f>
        <v>0</v>
      </c>
      <c r="AN699" s="407">
        <f t="shared" ref="AN699:AN700" si="1995">AN698</f>
        <v>0</v>
      </c>
      <c r="AO699" s="407">
        <f t="shared" ref="AO699:AO700" si="1996">AO698</f>
        <v>0</v>
      </c>
      <c r="AP699" s="407">
        <f t="shared" ref="AP699:AP700" si="1997">AP698</f>
        <v>0</v>
      </c>
      <c r="AQ699" s="407">
        <f t="shared" ref="AQ699:AQ700" si="1998">AQ698</f>
        <v>0</v>
      </c>
      <c r="AR699" s="407">
        <f t="shared" ref="AR699:AR700" si="1999">AR698</f>
        <v>0</v>
      </c>
      <c r="AS699" s="303"/>
    </row>
    <row r="700" spans="1:45" outlineLevel="1">
      <c r="A700" s="521"/>
      <c r="B700" s="291" t="s">
        <v>309</v>
      </c>
      <c r="C700" s="288" t="s">
        <v>1030</v>
      </c>
      <c r="D700" s="292">
        <v>194370.6769453343</v>
      </c>
      <c r="E700" s="292">
        <v>195940.50993740838</v>
      </c>
      <c r="F700" s="292">
        <v>195940.50993740838</v>
      </c>
      <c r="G700" s="292">
        <v>195940.50993740838</v>
      </c>
      <c r="H700" s="292">
        <v>195940.50993740838</v>
      </c>
      <c r="I700" s="292">
        <v>187304.24740890009</v>
      </c>
      <c r="J700" s="292">
        <v>187304.24740890009</v>
      </c>
      <c r="K700" s="292">
        <v>187304.24740890009</v>
      </c>
      <c r="L700" s="292">
        <v>185897.38956255073</v>
      </c>
      <c r="M700" s="292">
        <v>185897.38956255073</v>
      </c>
      <c r="N700" s="292">
        <v>182863.53546982442</v>
      </c>
      <c r="O700" s="292">
        <v>171353.28823937406</v>
      </c>
      <c r="P700" s="292">
        <v>70565.730234448114</v>
      </c>
      <c r="Q700" s="292">
        <f>Q699</f>
        <v>12</v>
      </c>
      <c r="R700" s="292">
        <v>24.23670036764706</v>
      </c>
      <c r="S700" s="292">
        <v>24.688675236505169</v>
      </c>
      <c r="T700" s="292">
        <v>24.688675236505169</v>
      </c>
      <c r="U700" s="292">
        <v>24.688675236505169</v>
      </c>
      <c r="V700" s="292">
        <v>24.688675236505169</v>
      </c>
      <c r="W700" s="292">
        <v>23.62080927968308</v>
      </c>
      <c r="X700" s="292">
        <v>23.62080927968308</v>
      </c>
      <c r="Y700" s="292">
        <v>23.62080927968308</v>
      </c>
      <c r="Z700" s="292">
        <v>23.583446023857476</v>
      </c>
      <c r="AA700" s="292">
        <v>23.583446023857476</v>
      </c>
      <c r="AB700" s="292">
        <v>23.153165948704562</v>
      </c>
      <c r="AC700" s="292">
        <v>20.535327508278414</v>
      </c>
      <c r="AD700" s="292">
        <v>7.7727624780424636</v>
      </c>
      <c r="AE700" s="407">
        <v>0</v>
      </c>
      <c r="AF700" s="407">
        <v>6.2315552763478894E-2</v>
      </c>
      <c r="AG700" s="407">
        <v>0.87138667783829071</v>
      </c>
      <c r="AH700" s="407"/>
      <c r="AI700" s="407"/>
      <c r="AJ700" s="407">
        <v>0</v>
      </c>
      <c r="AK700" s="407">
        <v>1.2573003349204867E-2</v>
      </c>
      <c r="AL700" s="407">
        <f t="shared" si="1993"/>
        <v>0</v>
      </c>
      <c r="AM700" s="407">
        <f t="shared" si="1994"/>
        <v>0</v>
      </c>
      <c r="AN700" s="407">
        <f t="shared" si="1995"/>
        <v>0</v>
      </c>
      <c r="AO700" s="407">
        <f t="shared" si="1996"/>
        <v>0</v>
      </c>
      <c r="AP700" s="407">
        <f t="shared" si="1997"/>
        <v>0</v>
      </c>
      <c r="AQ700" s="407">
        <f t="shared" si="1998"/>
        <v>0</v>
      </c>
      <c r="AR700" s="407">
        <f t="shared" si="1999"/>
        <v>0</v>
      </c>
      <c r="AS700" s="303"/>
    </row>
    <row r="701" spans="1:45" outlineLevel="1">
      <c r="A701" s="521"/>
      <c r="B701" s="291"/>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c r="AB701" s="288"/>
      <c r="AC701" s="288"/>
      <c r="AD701" s="288"/>
      <c r="AE701" s="408"/>
      <c r="AF701" s="421"/>
      <c r="AG701" s="421"/>
      <c r="AH701" s="421"/>
      <c r="AI701" s="421"/>
      <c r="AJ701" s="421"/>
      <c r="AK701" s="421"/>
      <c r="AL701" s="421"/>
      <c r="AM701" s="421"/>
      <c r="AN701" s="421"/>
      <c r="AO701" s="421"/>
      <c r="AP701" s="421"/>
      <c r="AQ701" s="421"/>
      <c r="AR701" s="421"/>
      <c r="AS701" s="303"/>
    </row>
    <row r="702" spans="1:45" outlineLevel="1">
      <c r="A702" s="521">
        <v>27</v>
      </c>
      <c r="B702" s="424" t="s">
        <v>119</v>
      </c>
      <c r="C702" s="288" t="s">
        <v>1027</v>
      </c>
      <c r="D702" s="292">
        <v>1289753.7426998003</v>
      </c>
      <c r="E702" s="292">
        <v>1289753.7426998003</v>
      </c>
      <c r="F702" s="292">
        <v>1240522.9136379175</v>
      </c>
      <c r="G702" s="292">
        <v>1209048.8840099573</v>
      </c>
      <c r="H702" s="292">
        <v>1123416.9318972479</v>
      </c>
      <c r="I702" s="292">
        <v>920292.78844565316</v>
      </c>
      <c r="J702" s="292">
        <v>777783.65722494188</v>
      </c>
      <c r="K702" s="292">
        <v>625210.49755750468</v>
      </c>
      <c r="L702" s="292">
        <v>500766.84923944547</v>
      </c>
      <c r="M702" s="292">
        <v>393984.47426907788</v>
      </c>
      <c r="N702" s="292">
        <v>307092.52518426563</v>
      </c>
      <c r="O702" s="292">
        <v>207619.55370131214</v>
      </c>
      <c r="P702" s="292">
        <v>140022.61088027549</v>
      </c>
      <c r="Q702" s="292">
        <v>12</v>
      </c>
      <c r="R702" s="292">
        <v>223.26906623012434</v>
      </c>
      <c r="S702" s="292">
        <v>223.26906623012434</v>
      </c>
      <c r="T702" s="292">
        <v>219.69781931767568</v>
      </c>
      <c r="U702" s="292">
        <v>216.65564602188607</v>
      </c>
      <c r="V702" s="292">
        <v>206.73551570952864</v>
      </c>
      <c r="W702" s="292">
        <v>182.79493455570605</v>
      </c>
      <c r="X702" s="292">
        <v>159.38342701854256</v>
      </c>
      <c r="Y702" s="292">
        <v>131.474793739777</v>
      </c>
      <c r="Z702" s="292">
        <v>106.34379694847154</v>
      </c>
      <c r="AA702" s="292">
        <v>82.535484198813734</v>
      </c>
      <c r="AB702" s="292">
        <v>61.108002724121711</v>
      </c>
      <c r="AC702" s="292">
        <v>40.870936886912567</v>
      </c>
      <c r="AD702" s="292">
        <v>27.511828066271246</v>
      </c>
      <c r="AE702" s="422"/>
      <c r="AF702" s="406">
        <v>0.90222268651349913</v>
      </c>
      <c r="AG702" s="406">
        <v>9.7777313486500914E-2</v>
      </c>
      <c r="AH702" s="406"/>
      <c r="AI702" s="406"/>
      <c r="AJ702" s="406"/>
      <c r="AK702" s="406"/>
      <c r="AL702" s="411"/>
      <c r="AM702" s="411"/>
      <c r="AN702" s="411"/>
      <c r="AO702" s="411"/>
      <c r="AP702" s="411"/>
      <c r="AQ702" s="411"/>
      <c r="AR702" s="411"/>
      <c r="AS702" s="293">
        <f>SUM(AE702:AR702)</f>
        <v>1</v>
      </c>
    </row>
    <row r="703" spans="1:45" outlineLevel="1">
      <c r="A703" s="521"/>
      <c r="B703" s="291" t="s">
        <v>309</v>
      </c>
      <c r="C703" s="288" t="s">
        <v>1028</v>
      </c>
      <c r="D703" s="292">
        <v>265278.65360086109</v>
      </c>
      <c r="E703" s="292">
        <v>265278.65360086109</v>
      </c>
      <c r="F703" s="292">
        <v>255152.77637576184</v>
      </c>
      <c r="G703" s="292">
        <v>248679.14662251814</v>
      </c>
      <c r="H703" s="292">
        <v>231066.22703205305</v>
      </c>
      <c r="I703" s="292">
        <v>189287.3218777462</v>
      </c>
      <c r="J703" s="292">
        <v>159975.81131223042</v>
      </c>
      <c r="K703" s="292">
        <v>128594.31495969169</v>
      </c>
      <c r="L703" s="292">
        <v>102998.54238539365</v>
      </c>
      <c r="M703" s="292">
        <v>81035.369321716236</v>
      </c>
      <c r="N703" s="292">
        <v>63163.291498764906</v>
      </c>
      <c r="O703" s="292">
        <v>42703.52846722876</v>
      </c>
      <c r="P703" s="292">
        <v>28800.079005967687</v>
      </c>
      <c r="Q703" s="292">
        <f>Q702</f>
        <v>12</v>
      </c>
      <c r="R703" s="292">
        <v>45.922345731106532</v>
      </c>
      <c r="S703" s="292">
        <v>45.922345731106532</v>
      </c>
      <c r="T703" s="292">
        <v>45.187805840857791</v>
      </c>
      <c r="U703" s="292">
        <v>44.562086675090342</v>
      </c>
      <c r="V703" s="292">
        <v>42.521698091066064</v>
      </c>
      <c r="W703" s="292">
        <v>37.597560308287456</v>
      </c>
      <c r="X703" s="292">
        <v>32.782243249990145</v>
      </c>
      <c r="Y703" s="292">
        <v>27.041950033601832</v>
      </c>
      <c r="Z703" s="292">
        <v>21.872965620740313</v>
      </c>
      <c r="AA703" s="292">
        <v>16.976033019082035</v>
      </c>
      <c r="AB703" s="292">
        <v>12.568793677589586</v>
      </c>
      <c r="AC703" s="292">
        <v>8.4064009661800458</v>
      </c>
      <c r="AD703" s="292">
        <v>5.6586776730273449</v>
      </c>
      <c r="AE703" s="407">
        <f>AE702</f>
        <v>0</v>
      </c>
      <c r="AF703" s="407">
        <f t="shared" ref="AF703" si="2000">AF702</f>
        <v>0.90222268651349913</v>
      </c>
      <c r="AG703" s="407">
        <f t="shared" ref="AG703" si="2001">AG702</f>
        <v>9.7777313486500914E-2</v>
      </c>
      <c r="AH703" s="407">
        <f t="shared" ref="AH703" si="2002">AH702</f>
        <v>0</v>
      </c>
      <c r="AI703" s="407">
        <f t="shared" ref="AI703" si="2003">AI702</f>
        <v>0</v>
      </c>
      <c r="AJ703" s="407">
        <f t="shared" ref="AJ703" si="2004">AJ702</f>
        <v>0</v>
      </c>
      <c r="AK703" s="407">
        <f t="shared" ref="AK703" si="2005">AK702</f>
        <v>0</v>
      </c>
      <c r="AL703" s="407">
        <f t="shared" ref="AL703" si="2006">AL702</f>
        <v>0</v>
      </c>
      <c r="AM703" s="407">
        <f t="shared" ref="AM703" si="2007">AM702</f>
        <v>0</v>
      </c>
      <c r="AN703" s="407">
        <f t="shared" ref="AN703" si="2008">AN702</f>
        <v>0</v>
      </c>
      <c r="AO703" s="407">
        <f t="shared" ref="AO703" si="2009">AO702</f>
        <v>0</v>
      </c>
      <c r="AP703" s="407">
        <f t="shared" ref="AP703" si="2010">AP702</f>
        <v>0</v>
      </c>
      <c r="AQ703" s="407">
        <f t="shared" ref="AQ703" si="2011">AQ702</f>
        <v>0</v>
      </c>
      <c r="AR703" s="407">
        <f t="shared" ref="AR703" si="2012">AR702</f>
        <v>0</v>
      </c>
      <c r="AS703" s="303"/>
    </row>
    <row r="704" spans="1:45" outlineLevel="1">
      <c r="A704" s="521"/>
      <c r="B704" s="291"/>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c r="AA704" s="288"/>
      <c r="AB704" s="288"/>
      <c r="AC704" s="288"/>
      <c r="AD704" s="288"/>
      <c r="AE704" s="408"/>
      <c r="AF704" s="421"/>
      <c r="AG704" s="421"/>
      <c r="AH704" s="421"/>
      <c r="AI704" s="421"/>
      <c r="AJ704" s="421"/>
      <c r="AK704" s="421"/>
      <c r="AL704" s="421"/>
      <c r="AM704" s="421"/>
      <c r="AN704" s="421"/>
      <c r="AO704" s="421"/>
      <c r="AP704" s="421"/>
      <c r="AQ704" s="421"/>
      <c r="AR704" s="421"/>
      <c r="AS704" s="303"/>
    </row>
    <row r="705" spans="1:45" ht="30" outlineLevel="1">
      <c r="A705" s="521">
        <v>28</v>
      </c>
      <c r="B705" s="424" t="s">
        <v>1032</v>
      </c>
      <c r="C705" s="288" t="s">
        <v>1027</v>
      </c>
      <c r="D705" s="292">
        <v>0</v>
      </c>
      <c r="E705" s="292"/>
      <c r="F705" s="292"/>
      <c r="G705" s="292"/>
      <c r="H705" s="292"/>
      <c r="I705" s="292"/>
      <c r="J705" s="292"/>
      <c r="K705" s="292"/>
      <c r="L705" s="292"/>
      <c r="M705" s="292"/>
      <c r="N705" s="292"/>
      <c r="O705" s="292"/>
      <c r="P705" s="292"/>
      <c r="Q705" s="292">
        <v>12</v>
      </c>
      <c r="R705" s="292"/>
      <c r="S705" s="292"/>
      <c r="T705" s="292"/>
      <c r="U705" s="292"/>
      <c r="V705" s="292"/>
      <c r="W705" s="292"/>
      <c r="X705" s="292"/>
      <c r="Y705" s="292"/>
      <c r="Z705" s="292"/>
      <c r="AA705" s="292"/>
      <c r="AB705" s="292"/>
      <c r="AC705" s="292"/>
      <c r="AD705" s="292"/>
      <c r="AE705" s="422"/>
      <c r="AF705" s="406"/>
      <c r="AG705" s="406"/>
      <c r="AH705" s="406"/>
      <c r="AI705" s="406"/>
      <c r="AJ705" s="406">
        <v>1</v>
      </c>
      <c r="AK705" s="406"/>
      <c r="AL705" s="411"/>
      <c r="AM705" s="411"/>
      <c r="AN705" s="411"/>
      <c r="AO705" s="411"/>
      <c r="AP705" s="411"/>
      <c r="AQ705" s="411"/>
      <c r="AR705" s="411"/>
      <c r="AS705" s="293">
        <f>SUM(AE705:AR705)</f>
        <v>1</v>
      </c>
    </row>
    <row r="706" spans="1:45" outlineLevel="1">
      <c r="A706" s="521"/>
      <c r="B706" s="291" t="s">
        <v>309</v>
      </c>
      <c r="C706" s="288" t="s">
        <v>1028</v>
      </c>
      <c r="D706" s="292">
        <v>4855692.4065753249</v>
      </c>
      <c r="E706" s="292">
        <f>+$D$706</f>
        <v>4855692.4065753249</v>
      </c>
      <c r="F706" s="292">
        <f t="shared" ref="F706:P706" si="2013">+$D$706</f>
        <v>4855692.4065753249</v>
      </c>
      <c r="G706" s="292">
        <f t="shared" si="2013"/>
        <v>4855692.4065753249</v>
      </c>
      <c r="H706" s="292">
        <f t="shared" si="2013"/>
        <v>4855692.4065753249</v>
      </c>
      <c r="I706" s="292">
        <f t="shared" si="2013"/>
        <v>4855692.4065753249</v>
      </c>
      <c r="J706" s="292">
        <f t="shared" si="2013"/>
        <v>4855692.4065753249</v>
      </c>
      <c r="K706" s="292">
        <f t="shared" si="2013"/>
        <v>4855692.4065753249</v>
      </c>
      <c r="L706" s="292">
        <f t="shared" si="2013"/>
        <v>4855692.4065753249</v>
      </c>
      <c r="M706" s="292">
        <f t="shared" si="2013"/>
        <v>4855692.4065753249</v>
      </c>
      <c r="N706" s="292">
        <f t="shared" si="2013"/>
        <v>4855692.4065753249</v>
      </c>
      <c r="O706" s="292">
        <f t="shared" si="2013"/>
        <v>4855692.4065753249</v>
      </c>
      <c r="P706" s="292">
        <f t="shared" si="2013"/>
        <v>4855692.4065753249</v>
      </c>
      <c r="Q706" s="292">
        <f>Q705</f>
        <v>12</v>
      </c>
      <c r="R706" s="292">
        <f>(-'8.  Streetlighting'!F106-'8.  Streetlighting'!F139)/12</f>
        <v>309.92877599104969</v>
      </c>
      <c r="S706" s="292">
        <f t="array" ref="S706:AD706">-TRANSPOSE('8.  Streetlighting'!F107:F118)/12-TRANSPOSE('8.  Streetlighting'!F140:F151)/12</f>
        <v>338.10411926296331</v>
      </c>
      <c r="T706" s="292">
        <v>338.10411926296331</v>
      </c>
      <c r="U706" s="292">
        <v>338.10411926296331</v>
      </c>
      <c r="V706" s="292">
        <v>338.10411926296331</v>
      </c>
      <c r="W706" s="292">
        <v>338.10411926296331</v>
      </c>
      <c r="X706" s="292">
        <v>338.10411926296331</v>
      </c>
      <c r="Y706" s="292">
        <v>338.10411926296331</v>
      </c>
      <c r="Z706" s="292">
        <v>338.10411926296331</v>
      </c>
      <c r="AA706" s="292">
        <v>338.10411926296331</v>
      </c>
      <c r="AB706" s="292">
        <v>338.10411926296331</v>
      </c>
      <c r="AC706" s="292">
        <v>338.10411926296331</v>
      </c>
      <c r="AD706" s="292">
        <v>338.10411926296331</v>
      </c>
      <c r="AE706" s="407">
        <f>AE705</f>
        <v>0</v>
      </c>
      <c r="AF706" s="407">
        <f t="shared" ref="AF706" si="2014">AF705</f>
        <v>0</v>
      </c>
      <c r="AG706" s="407">
        <f t="shared" ref="AG706" si="2015">AG705</f>
        <v>0</v>
      </c>
      <c r="AH706" s="407">
        <f t="shared" ref="AH706" si="2016">AH705</f>
        <v>0</v>
      </c>
      <c r="AI706" s="407">
        <f t="shared" ref="AI706" si="2017">AI705</f>
        <v>0</v>
      </c>
      <c r="AJ706" s="407">
        <f t="shared" ref="AJ706" si="2018">AJ705</f>
        <v>1</v>
      </c>
      <c r="AK706" s="407">
        <f t="shared" ref="AK706" si="2019">AK705</f>
        <v>0</v>
      </c>
      <c r="AL706" s="407">
        <f t="shared" ref="AL706" si="2020">AL705</f>
        <v>0</v>
      </c>
      <c r="AM706" s="407">
        <f t="shared" ref="AM706" si="2021">AM705</f>
        <v>0</v>
      </c>
      <c r="AN706" s="407">
        <f t="shared" ref="AN706" si="2022">AN705</f>
        <v>0</v>
      </c>
      <c r="AO706" s="407">
        <f t="shared" ref="AO706" si="2023">AO705</f>
        <v>0</v>
      </c>
      <c r="AP706" s="407">
        <f t="shared" ref="AP706" si="2024">AP705</f>
        <v>0</v>
      </c>
      <c r="AQ706" s="407">
        <f t="shared" ref="AQ706" si="2025">AQ705</f>
        <v>0</v>
      </c>
      <c r="AR706" s="407">
        <f t="shared" ref="AR706" si="2026">AR705</f>
        <v>0</v>
      </c>
      <c r="AS706" s="303"/>
    </row>
    <row r="707" spans="1:45" outlineLevel="1">
      <c r="A707" s="521"/>
      <c r="B707" s="291"/>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c r="AA707" s="288"/>
      <c r="AB707" s="288"/>
      <c r="AC707" s="288"/>
      <c r="AD707" s="288"/>
      <c r="AE707" s="408"/>
      <c r="AF707" s="421"/>
      <c r="AG707" s="421"/>
      <c r="AH707" s="421"/>
      <c r="AI707" s="421"/>
      <c r="AJ707" s="421"/>
      <c r="AK707" s="421"/>
      <c r="AL707" s="421"/>
      <c r="AM707" s="421"/>
      <c r="AN707" s="421"/>
      <c r="AO707" s="421"/>
      <c r="AP707" s="421"/>
      <c r="AQ707" s="421"/>
      <c r="AR707" s="421"/>
      <c r="AS707" s="303"/>
    </row>
    <row r="708" spans="1:45" outlineLevel="1">
      <c r="A708" s="521">
        <v>29</v>
      </c>
      <c r="B708" s="424" t="s">
        <v>1033</v>
      </c>
      <c r="C708" s="288" t="s">
        <v>1027</v>
      </c>
      <c r="D708" s="292">
        <v>4805552.6940814303</v>
      </c>
      <c r="E708" s="292">
        <v>4805552.6940814303</v>
      </c>
      <c r="F708" s="292">
        <v>4805552.6940814303</v>
      </c>
      <c r="G708" s="292">
        <v>4805552.6940814303</v>
      </c>
      <c r="H708" s="292">
        <v>4805552.6940814303</v>
      </c>
      <c r="I708" s="292">
        <v>4805552.6940814303</v>
      </c>
      <c r="J708" s="292">
        <v>4805552.6940814303</v>
      </c>
      <c r="K708" s="292">
        <v>4805552.6940814303</v>
      </c>
      <c r="L708" s="292">
        <v>4620741.6117806649</v>
      </c>
      <c r="M708" s="292">
        <v>4620741.6117806649</v>
      </c>
      <c r="N708" s="292">
        <v>4589796.1039060159</v>
      </c>
      <c r="O708" s="292">
        <v>4589796.1039060159</v>
      </c>
      <c r="P708" s="292">
        <v>784195.83835996699</v>
      </c>
      <c r="Q708" s="292">
        <v>12</v>
      </c>
      <c r="R708" s="292">
        <v>676.06477020181603</v>
      </c>
      <c r="S708" s="292">
        <v>676.06477020181603</v>
      </c>
      <c r="T708" s="292">
        <v>676.06477020181603</v>
      </c>
      <c r="U708" s="292">
        <v>676.06477020181603</v>
      </c>
      <c r="V708" s="292">
        <v>676.06477020181603</v>
      </c>
      <c r="W708" s="292">
        <v>676.06477020181603</v>
      </c>
      <c r="X708" s="292">
        <v>676.06477020181603</v>
      </c>
      <c r="Y708" s="292">
        <v>676.06477020181603</v>
      </c>
      <c r="Z708" s="292">
        <v>651.34136598407974</v>
      </c>
      <c r="AA708" s="292">
        <v>651.34136598407974</v>
      </c>
      <c r="AB708" s="292">
        <v>648.27828935533364</v>
      </c>
      <c r="AC708" s="292">
        <v>648.27828935533364</v>
      </c>
      <c r="AD708" s="292">
        <v>78.327245220792918</v>
      </c>
      <c r="AE708" s="422"/>
      <c r="AF708" s="406">
        <v>0.12496235885351002</v>
      </c>
      <c r="AG708" s="406">
        <v>0.6126857669788569</v>
      </c>
      <c r="AH708" s="406">
        <v>2.9593482757900531E-2</v>
      </c>
      <c r="AI708" s="406">
        <v>0.20700443946866312</v>
      </c>
      <c r="AJ708" s="406"/>
      <c r="AK708" s="406">
        <v>2.5475492244451198E-2</v>
      </c>
      <c r="AL708" s="411"/>
      <c r="AM708" s="411"/>
      <c r="AN708" s="411"/>
      <c r="AO708" s="411"/>
      <c r="AP708" s="411"/>
      <c r="AQ708" s="411"/>
      <c r="AR708" s="411"/>
      <c r="AS708" s="293">
        <f>SUM(AE708:AR708)</f>
        <v>0.99972154030338178</v>
      </c>
    </row>
    <row r="709" spans="1:45" outlineLevel="1">
      <c r="A709" s="521"/>
      <c r="B709" s="291" t="s">
        <v>309</v>
      </c>
      <c r="C709" s="288" t="s">
        <v>1028</v>
      </c>
      <c r="D709" s="292">
        <v>35629799.418719269</v>
      </c>
      <c r="E709" s="292">
        <v>35629799.418719269</v>
      </c>
      <c r="F709" s="292">
        <v>35629799.418719269</v>
      </c>
      <c r="G709" s="292">
        <v>35629799.418719269</v>
      </c>
      <c r="H709" s="292">
        <v>35629799.418719269</v>
      </c>
      <c r="I709" s="292">
        <v>35629799.418719269</v>
      </c>
      <c r="J709" s="292">
        <v>35629799.418719269</v>
      </c>
      <c r="K709" s="292">
        <v>35629799.418719269</v>
      </c>
      <c r="L709" s="292">
        <v>34259554.992757075</v>
      </c>
      <c r="M709" s="292">
        <v>34259554.992757075</v>
      </c>
      <c r="N709" s="292">
        <v>34030115.777608715</v>
      </c>
      <c r="O709" s="292">
        <v>34030115.777608715</v>
      </c>
      <c r="P709" s="292">
        <v>5814261.5853889463</v>
      </c>
      <c r="Q709" s="292">
        <v>12</v>
      </c>
      <c r="R709" s="292">
        <v>5012.5456299793259</v>
      </c>
      <c r="S709" s="292">
        <v>5012.5456299793259</v>
      </c>
      <c r="T709" s="292">
        <v>5012.5456299793259</v>
      </c>
      <c r="U709" s="292">
        <v>5012.5456299793259</v>
      </c>
      <c r="V709" s="292">
        <v>5012.5456299793259</v>
      </c>
      <c r="W709" s="292">
        <v>5012.5456299793259</v>
      </c>
      <c r="X709" s="292">
        <v>5012.5456299793259</v>
      </c>
      <c r="Y709" s="292">
        <v>5012.5456299793259</v>
      </c>
      <c r="Z709" s="292">
        <v>4829.2389451289491</v>
      </c>
      <c r="AA709" s="292">
        <v>4829.2389451289491</v>
      </c>
      <c r="AB709" s="292">
        <v>4806.5283824041235</v>
      </c>
      <c r="AC709" s="292">
        <v>4806.5283824041235</v>
      </c>
      <c r="AD709" s="292">
        <v>580.74153253482154</v>
      </c>
      <c r="AE709" s="407">
        <f>AE707</f>
        <v>0</v>
      </c>
      <c r="AF709" s="407">
        <v>0.12496235885351002</v>
      </c>
      <c r="AG709" s="407">
        <v>0.6126857669788569</v>
      </c>
      <c r="AH709" s="407">
        <v>2.9593482757900531E-2</v>
      </c>
      <c r="AI709" s="407">
        <v>0.20700443946866312</v>
      </c>
      <c r="AJ709" s="407">
        <v>0</v>
      </c>
      <c r="AK709" s="407">
        <v>2.5475492244451198E-2</v>
      </c>
      <c r="AL709" s="407">
        <f t="shared" ref="AL709:AL710" si="2027">AL707</f>
        <v>0</v>
      </c>
      <c r="AM709" s="407">
        <f t="shared" ref="AM709:AM710" si="2028">AM707</f>
        <v>0</v>
      </c>
      <c r="AN709" s="407">
        <f t="shared" ref="AN709:AN710" si="2029">AN707</f>
        <v>0</v>
      </c>
      <c r="AO709" s="407">
        <f t="shared" ref="AO709:AO710" si="2030">AO707</f>
        <v>0</v>
      </c>
      <c r="AP709" s="407">
        <f t="shared" ref="AP709:AP710" si="2031">AP707</f>
        <v>0</v>
      </c>
      <c r="AQ709" s="407">
        <f t="shared" ref="AQ709:AQ710" si="2032">AQ707</f>
        <v>0</v>
      </c>
      <c r="AR709" s="407">
        <f t="shared" ref="AR709:AR710" si="2033">AR707</f>
        <v>0</v>
      </c>
      <c r="AS709" s="303"/>
    </row>
    <row r="710" spans="1:45" outlineLevel="1">
      <c r="A710" s="521"/>
      <c r="B710" s="291" t="s">
        <v>309</v>
      </c>
      <c r="C710" s="288" t="s">
        <v>1030</v>
      </c>
      <c r="D710" s="292">
        <v>654253.3411042454</v>
      </c>
      <c r="E710" s="292">
        <v>654253.3411042454</v>
      </c>
      <c r="F710" s="292">
        <v>654253.3411042454</v>
      </c>
      <c r="G710" s="292">
        <v>654253.3411042454</v>
      </c>
      <c r="H710" s="292">
        <v>654253.3411042454</v>
      </c>
      <c r="I710" s="292">
        <v>654253.3411042454</v>
      </c>
      <c r="J710" s="292">
        <v>654253.3411042454</v>
      </c>
      <c r="K710" s="292">
        <v>654253.3411042454</v>
      </c>
      <c r="L710" s="292">
        <v>629092.18363378721</v>
      </c>
      <c r="M710" s="292">
        <v>629092.18363378721</v>
      </c>
      <c r="N710" s="292">
        <v>624879.09864481352</v>
      </c>
      <c r="O710" s="292">
        <v>624879.09864481352</v>
      </c>
      <c r="P710" s="292">
        <v>106764.56590704888</v>
      </c>
      <c r="Q710" s="292">
        <f>Q708</f>
        <v>12</v>
      </c>
      <c r="R710" s="292">
        <v>78.090129262158769</v>
      </c>
      <c r="S710" s="292">
        <v>78.090129262158769</v>
      </c>
      <c r="T710" s="292">
        <v>78.090129262158769</v>
      </c>
      <c r="U710" s="292">
        <v>78.090129262158769</v>
      </c>
      <c r="V710" s="292">
        <v>78.090129262158769</v>
      </c>
      <c r="W710" s="292">
        <v>78.090129262158769</v>
      </c>
      <c r="X710" s="292">
        <v>78.090129262158769</v>
      </c>
      <c r="Y710" s="292">
        <v>78.090129262158769</v>
      </c>
      <c r="Z710" s="292">
        <v>75.234406088494069</v>
      </c>
      <c r="AA710" s="292">
        <v>75.234406088494069</v>
      </c>
      <c r="AB710" s="292">
        <v>74.880599677597544</v>
      </c>
      <c r="AC710" s="292">
        <v>74.880599677597544</v>
      </c>
      <c r="AD710" s="292">
        <v>9.0473353643536694</v>
      </c>
      <c r="AE710" s="407">
        <v>-3.3111672881098449E-3</v>
      </c>
      <c r="AF710" s="407">
        <v>0.33794960601668406</v>
      </c>
      <c r="AG710" s="407">
        <v>0.89481024230817108</v>
      </c>
      <c r="AH710" s="407">
        <v>0</v>
      </c>
      <c r="AI710" s="407">
        <v>0</v>
      </c>
      <c r="AJ710" s="407">
        <v>0</v>
      </c>
      <c r="AK710" s="407">
        <v>0</v>
      </c>
      <c r="AL710" s="407">
        <f t="shared" si="2027"/>
        <v>0</v>
      </c>
      <c r="AM710" s="407">
        <f t="shared" si="2028"/>
        <v>0</v>
      </c>
      <c r="AN710" s="407">
        <f t="shared" si="2029"/>
        <v>0</v>
      </c>
      <c r="AO710" s="407">
        <f t="shared" si="2030"/>
        <v>0</v>
      </c>
      <c r="AP710" s="407">
        <f t="shared" si="2031"/>
        <v>0</v>
      </c>
      <c r="AQ710" s="407">
        <f t="shared" si="2032"/>
        <v>0</v>
      </c>
      <c r="AR710" s="407">
        <f t="shared" si="2033"/>
        <v>0</v>
      </c>
      <c r="AS710" s="303"/>
    </row>
    <row r="711" spans="1:45" outlineLevel="1">
      <c r="A711" s="521"/>
      <c r="B711" s="291"/>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30" outlineLevel="1">
      <c r="A712" s="521">
        <v>30</v>
      </c>
      <c r="B712" s="424" t="s">
        <v>122</v>
      </c>
      <c r="C712" s="288" t="s">
        <v>1027</v>
      </c>
      <c r="D712" s="292">
        <v>87315.622900483169</v>
      </c>
      <c r="E712" s="292">
        <v>87315.622900483169</v>
      </c>
      <c r="F712" s="292">
        <v>87315.622900483169</v>
      </c>
      <c r="G712" s="292">
        <v>87315.622900483169</v>
      </c>
      <c r="H712" s="292">
        <v>87315.622900483169</v>
      </c>
      <c r="I712" s="292">
        <v>87315.622900483169</v>
      </c>
      <c r="J712" s="292">
        <v>87315.622900483169</v>
      </c>
      <c r="K712" s="292">
        <v>87315.622900483169</v>
      </c>
      <c r="L712" s="292">
        <v>87315.622900483169</v>
      </c>
      <c r="M712" s="292">
        <v>87315.622900483169</v>
      </c>
      <c r="N712" s="292">
        <v>87315.622900483169</v>
      </c>
      <c r="O712" s="292">
        <v>87315.622900483169</v>
      </c>
      <c r="P712" s="292">
        <v>87315.622900483169</v>
      </c>
      <c r="Q712" s="292">
        <v>12</v>
      </c>
      <c r="R712" s="292">
        <v>8.0834333342933302</v>
      </c>
      <c r="S712" s="292">
        <v>8.0834333342933302</v>
      </c>
      <c r="T712" s="292">
        <v>8.0834333342933302</v>
      </c>
      <c r="U712" s="292">
        <v>8.0834333342933302</v>
      </c>
      <c r="V712" s="292">
        <v>8.0834333342933302</v>
      </c>
      <c r="W712" s="292">
        <v>8.0834333342933302</v>
      </c>
      <c r="X712" s="292">
        <v>8.0834333342933302</v>
      </c>
      <c r="Y712" s="292">
        <v>8.0834333342933302</v>
      </c>
      <c r="Z712" s="292">
        <v>8.0834333342933302</v>
      </c>
      <c r="AA712" s="292">
        <v>8.0834333342933302</v>
      </c>
      <c r="AB712" s="292">
        <v>8.0834333342933302</v>
      </c>
      <c r="AC712" s="292">
        <v>8.0834333342933302</v>
      </c>
      <c r="AD712" s="292">
        <v>8.0834333342933302</v>
      </c>
      <c r="AE712" s="422"/>
      <c r="AF712" s="406"/>
      <c r="AG712" s="406">
        <v>1</v>
      </c>
      <c r="AH712" s="406"/>
      <c r="AI712" s="406"/>
      <c r="AJ712" s="406"/>
      <c r="AK712" s="406"/>
      <c r="AL712" s="411"/>
      <c r="AM712" s="411"/>
      <c r="AN712" s="411"/>
      <c r="AO712" s="411"/>
      <c r="AP712" s="411"/>
      <c r="AQ712" s="411"/>
      <c r="AR712" s="411"/>
      <c r="AS712" s="293">
        <f>SUM(AE712:AR712)</f>
        <v>1</v>
      </c>
    </row>
    <row r="713" spans="1:45" outlineLevel="1">
      <c r="A713" s="521"/>
      <c r="B713" s="291" t="s">
        <v>309</v>
      </c>
      <c r="C713" s="288" t="s">
        <v>1028</v>
      </c>
      <c r="D713" s="292">
        <v>283031.7747510433</v>
      </c>
      <c r="E713" s="292">
        <v>283031.7747510433</v>
      </c>
      <c r="F713" s="292">
        <v>283031.7747510433</v>
      </c>
      <c r="G713" s="292">
        <v>283031.7747510433</v>
      </c>
      <c r="H713" s="292">
        <v>283031.7747510433</v>
      </c>
      <c r="I713" s="292">
        <v>283031.7747510433</v>
      </c>
      <c r="J713" s="292">
        <v>283031.7747510433</v>
      </c>
      <c r="K713" s="292">
        <v>283031.7747510433</v>
      </c>
      <c r="L713" s="292">
        <v>283031.7747510433</v>
      </c>
      <c r="M713" s="292">
        <v>283031.7747510433</v>
      </c>
      <c r="N713" s="292">
        <v>283031.7747510433</v>
      </c>
      <c r="O713" s="292">
        <v>283031.7747510433</v>
      </c>
      <c r="P713" s="292">
        <v>283031.7747510433</v>
      </c>
      <c r="Q713" s="292">
        <f>Q712</f>
        <v>12</v>
      </c>
      <c r="R713" s="292">
        <v>26.202280951420946</v>
      </c>
      <c r="S713" s="292">
        <v>26.202280951420946</v>
      </c>
      <c r="T713" s="292">
        <v>26.202280951420946</v>
      </c>
      <c r="U713" s="292">
        <v>26.202280951420946</v>
      </c>
      <c r="V713" s="292">
        <v>26.202280951420946</v>
      </c>
      <c r="W713" s="292">
        <v>26.202280951420946</v>
      </c>
      <c r="X713" s="292">
        <v>26.202280951420946</v>
      </c>
      <c r="Y713" s="292">
        <v>26.202280951420946</v>
      </c>
      <c r="Z713" s="292">
        <v>26.202280951420946</v>
      </c>
      <c r="AA713" s="292">
        <v>26.202280951420946</v>
      </c>
      <c r="AB713" s="292">
        <v>26.202280951420946</v>
      </c>
      <c r="AC713" s="292">
        <v>26.202280951420946</v>
      </c>
      <c r="AD713" s="292">
        <v>26.202280951420946</v>
      </c>
      <c r="AE713" s="407">
        <f>AE712</f>
        <v>0</v>
      </c>
      <c r="AF713" s="407">
        <f t="shared" ref="AF713" si="2034">AF712</f>
        <v>0</v>
      </c>
      <c r="AG713" s="407">
        <f t="shared" ref="AG713" si="2035">AG712</f>
        <v>1</v>
      </c>
      <c r="AH713" s="407">
        <f t="shared" ref="AH713" si="2036">AH712</f>
        <v>0</v>
      </c>
      <c r="AI713" s="407">
        <f t="shared" ref="AI713" si="2037">AI712</f>
        <v>0</v>
      </c>
      <c r="AJ713" s="407">
        <f t="shared" ref="AJ713" si="2038">AJ712</f>
        <v>0</v>
      </c>
      <c r="AK713" s="407">
        <f t="shared" ref="AK713" si="2039">AK712</f>
        <v>0</v>
      </c>
      <c r="AL713" s="407">
        <f t="shared" ref="AL713" si="2040">AL712</f>
        <v>0</v>
      </c>
      <c r="AM713" s="407">
        <f t="shared" ref="AM713" si="2041">AM712</f>
        <v>0</v>
      </c>
      <c r="AN713" s="407">
        <f t="shared" ref="AN713" si="2042">AN712</f>
        <v>0</v>
      </c>
      <c r="AO713" s="407">
        <f t="shared" ref="AO713" si="2043">AO712</f>
        <v>0</v>
      </c>
      <c r="AP713" s="407">
        <f t="shared" ref="AP713" si="2044">AP712</f>
        <v>0</v>
      </c>
      <c r="AQ713" s="407">
        <f t="shared" ref="AQ713" si="2045">AQ712</f>
        <v>0</v>
      </c>
      <c r="AR713" s="407">
        <f t="shared" ref="AR713" si="2046">AR712</f>
        <v>0</v>
      </c>
      <c r="AS713" s="303"/>
    </row>
    <row r="714" spans="1:45" outlineLevel="1">
      <c r="A714" s="521"/>
      <c r="B714" s="291"/>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c r="AB714" s="288"/>
      <c r="AC714" s="288"/>
      <c r="AD714" s="288"/>
      <c r="AE714" s="408"/>
      <c r="AF714" s="421"/>
      <c r="AG714" s="421"/>
      <c r="AH714" s="421"/>
      <c r="AI714" s="421"/>
      <c r="AJ714" s="421"/>
      <c r="AK714" s="421"/>
      <c r="AL714" s="421"/>
      <c r="AM714" s="421"/>
      <c r="AN714" s="421"/>
      <c r="AO714" s="421"/>
      <c r="AP714" s="421"/>
      <c r="AQ714" s="421"/>
      <c r="AR714" s="421"/>
      <c r="AS714" s="303"/>
    </row>
    <row r="715" spans="1:45" outlineLevel="1">
      <c r="A715" s="521">
        <v>31</v>
      </c>
      <c r="B715" s="424" t="s">
        <v>123</v>
      </c>
      <c r="C715" s="288" t="s">
        <v>25</v>
      </c>
      <c r="D715" s="292"/>
      <c r="E715" s="292"/>
      <c r="F715" s="292"/>
      <c r="G715" s="292"/>
      <c r="H715" s="292"/>
      <c r="I715" s="292"/>
      <c r="J715" s="292"/>
      <c r="K715" s="292"/>
      <c r="L715" s="292"/>
      <c r="M715" s="292"/>
      <c r="N715" s="292"/>
      <c r="O715" s="292"/>
      <c r="P715" s="292"/>
      <c r="Q715" s="292">
        <v>12</v>
      </c>
      <c r="R715" s="292"/>
      <c r="S715" s="292"/>
      <c r="T715" s="292"/>
      <c r="U715" s="292"/>
      <c r="V715" s="292"/>
      <c r="W715" s="292"/>
      <c r="X715" s="292"/>
      <c r="Y715" s="292"/>
      <c r="Z715" s="292"/>
      <c r="AA715" s="292"/>
      <c r="AB715" s="292"/>
      <c r="AC715" s="292"/>
      <c r="AD715" s="292"/>
      <c r="AE715" s="422"/>
      <c r="AF715" s="406"/>
      <c r="AG715" s="406"/>
      <c r="AH715" s="406"/>
      <c r="AI715" s="406"/>
      <c r="AJ715" s="406"/>
      <c r="AK715" s="406"/>
      <c r="AL715" s="411"/>
      <c r="AM715" s="411"/>
      <c r="AN715" s="411"/>
      <c r="AO715" s="411"/>
      <c r="AP715" s="411"/>
      <c r="AQ715" s="411"/>
      <c r="AR715" s="411"/>
      <c r="AS715" s="293">
        <f>SUM(AE715:AR715)</f>
        <v>0</v>
      </c>
    </row>
    <row r="716" spans="1:45" outlineLevel="1">
      <c r="A716" s="521"/>
      <c r="B716" s="291" t="s">
        <v>309</v>
      </c>
      <c r="C716" s="288" t="s">
        <v>163</v>
      </c>
      <c r="D716" s="292"/>
      <c r="E716" s="292"/>
      <c r="F716" s="292"/>
      <c r="G716" s="292"/>
      <c r="H716" s="292"/>
      <c r="I716" s="292"/>
      <c r="J716" s="292"/>
      <c r="K716" s="292"/>
      <c r="L716" s="292"/>
      <c r="M716" s="292"/>
      <c r="N716" s="292"/>
      <c r="O716" s="292"/>
      <c r="P716" s="292"/>
      <c r="Q716" s="292">
        <f>Q715</f>
        <v>12</v>
      </c>
      <c r="R716" s="292"/>
      <c r="S716" s="292"/>
      <c r="T716" s="292"/>
      <c r="U716" s="292"/>
      <c r="V716" s="292"/>
      <c r="W716" s="292"/>
      <c r="X716" s="292"/>
      <c r="Y716" s="292"/>
      <c r="Z716" s="292"/>
      <c r="AA716" s="292"/>
      <c r="AB716" s="292"/>
      <c r="AC716" s="292"/>
      <c r="AD716" s="292"/>
      <c r="AE716" s="407">
        <f>AE715</f>
        <v>0</v>
      </c>
      <c r="AF716" s="407">
        <f t="shared" ref="AF716" si="2047">AF715</f>
        <v>0</v>
      </c>
      <c r="AG716" s="407">
        <f t="shared" ref="AG716" si="2048">AG715</f>
        <v>0</v>
      </c>
      <c r="AH716" s="407">
        <f t="shared" ref="AH716" si="2049">AH715</f>
        <v>0</v>
      </c>
      <c r="AI716" s="407">
        <f t="shared" ref="AI716" si="2050">AI715</f>
        <v>0</v>
      </c>
      <c r="AJ716" s="407">
        <f t="shared" ref="AJ716" si="2051">AJ715</f>
        <v>0</v>
      </c>
      <c r="AK716" s="407">
        <f t="shared" ref="AK716" si="2052">AK715</f>
        <v>0</v>
      </c>
      <c r="AL716" s="407">
        <f t="shared" ref="AL716" si="2053">AL715</f>
        <v>0</v>
      </c>
      <c r="AM716" s="407">
        <f t="shared" ref="AM716" si="2054">AM715</f>
        <v>0</v>
      </c>
      <c r="AN716" s="407">
        <f t="shared" ref="AN716" si="2055">AN715</f>
        <v>0</v>
      </c>
      <c r="AO716" s="407">
        <f t="shared" ref="AO716" si="2056">AO715</f>
        <v>0</v>
      </c>
      <c r="AP716" s="407">
        <f t="shared" ref="AP716" si="2057">AP715</f>
        <v>0</v>
      </c>
      <c r="AQ716" s="407">
        <f t="shared" ref="AQ716" si="2058">AQ715</f>
        <v>0</v>
      </c>
      <c r="AR716" s="407">
        <f t="shared" ref="AR716" si="2059">AR715</f>
        <v>0</v>
      </c>
      <c r="AS716" s="303"/>
    </row>
    <row r="717" spans="1:45" outlineLevel="1">
      <c r="A717" s="521"/>
      <c r="B717" s="424"/>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c r="AA717" s="288"/>
      <c r="AB717" s="288"/>
      <c r="AC717" s="288"/>
      <c r="AD717" s="288"/>
      <c r="AE717" s="408"/>
      <c r="AF717" s="421"/>
      <c r="AG717" s="421"/>
      <c r="AH717" s="421"/>
      <c r="AI717" s="421"/>
      <c r="AJ717" s="421"/>
      <c r="AK717" s="421"/>
      <c r="AL717" s="421"/>
      <c r="AM717" s="421"/>
      <c r="AN717" s="421"/>
      <c r="AO717" s="421"/>
      <c r="AP717" s="421"/>
      <c r="AQ717" s="421"/>
      <c r="AR717" s="421"/>
      <c r="AS717" s="303"/>
    </row>
    <row r="718" spans="1:45" outlineLevel="1">
      <c r="A718" s="521">
        <v>32</v>
      </c>
      <c r="B718" s="424" t="s">
        <v>124</v>
      </c>
      <c r="C718" s="288" t="s">
        <v>1027</v>
      </c>
      <c r="D718" s="292">
        <v>3277605.9294169317</v>
      </c>
      <c r="E718" s="292">
        <v>2471138.1516867517</v>
      </c>
      <c r="F718" s="292">
        <v>1264872.2724304409</v>
      </c>
      <c r="G718" s="292">
        <v>1254177.0870414393</v>
      </c>
      <c r="H718" s="292">
        <v>1254177.0870414393</v>
      </c>
      <c r="I718" s="292">
        <v>873480.65216767788</v>
      </c>
      <c r="J718" s="292">
        <v>873480.65216767788</v>
      </c>
      <c r="K718" s="292">
        <v>873480.65216767788</v>
      </c>
      <c r="L718" s="292">
        <v>698966.96258807101</v>
      </c>
      <c r="M718" s="292">
        <v>597359.9702420464</v>
      </c>
      <c r="N718" s="292">
        <v>375422.5832429743</v>
      </c>
      <c r="O718" s="292">
        <v>307651.81453952956</v>
      </c>
      <c r="P718" s="292">
        <v>171622.76676697691</v>
      </c>
      <c r="Q718" s="292">
        <v>12</v>
      </c>
      <c r="R718" s="292">
        <v>315</v>
      </c>
      <c r="S718" s="292">
        <v>272.08978328173373</v>
      </c>
      <c r="T718" s="292">
        <v>205.28637770897831</v>
      </c>
      <c r="U718" s="292">
        <v>123.36687306501548</v>
      </c>
      <c r="V718" s="292">
        <v>123.36687306501548</v>
      </c>
      <c r="W718" s="292">
        <v>69.72910216718266</v>
      </c>
      <c r="X718" s="292">
        <v>69.72910216718266</v>
      </c>
      <c r="Y718" s="292">
        <v>69.72910216718266</v>
      </c>
      <c r="Z718" s="292">
        <v>62.902476780185758</v>
      </c>
      <c r="AA718" s="292">
        <v>46.811145510835914</v>
      </c>
      <c r="AB718" s="292">
        <v>14.628482972136224</v>
      </c>
      <c r="AC718" s="292">
        <v>7.8018575851393193</v>
      </c>
      <c r="AD718" s="292">
        <v>7.314241486068112</v>
      </c>
      <c r="AE718" s="422"/>
      <c r="AF718" s="406"/>
      <c r="AG718" s="406">
        <v>1</v>
      </c>
      <c r="AH718" s="406"/>
      <c r="AI718" s="406"/>
      <c r="AJ718" s="406"/>
      <c r="AK718" s="406"/>
      <c r="AL718" s="411"/>
      <c r="AM718" s="411"/>
      <c r="AN718" s="411"/>
      <c r="AO718" s="411"/>
      <c r="AP718" s="411"/>
      <c r="AQ718" s="411"/>
      <c r="AR718" s="411"/>
      <c r="AS718" s="293">
        <f>SUM(AE718:AR718)</f>
        <v>1</v>
      </c>
    </row>
    <row r="719" spans="1:45" outlineLevel="1">
      <c r="A719" s="521"/>
      <c r="B719" s="291" t="s">
        <v>309</v>
      </c>
      <c r="C719" s="288" t="s">
        <v>1028</v>
      </c>
      <c r="D719" s="292"/>
      <c r="E719" s="292"/>
      <c r="F719" s="292"/>
      <c r="G719" s="292"/>
      <c r="H719" s="292"/>
      <c r="I719" s="292"/>
      <c r="J719" s="292"/>
      <c r="K719" s="292"/>
      <c r="L719" s="292"/>
      <c r="M719" s="292"/>
      <c r="N719" s="292"/>
      <c r="O719" s="292"/>
      <c r="P719" s="292"/>
      <c r="Q719" s="292">
        <f>Q718</f>
        <v>12</v>
      </c>
      <c r="R719" s="292"/>
      <c r="S719" s="292"/>
      <c r="T719" s="292"/>
      <c r="U719" s="292"/>
      <c r="V719" s="292"/>
      <c r="W719" s="292"/>
      <c r="X719" s="292"/>
      <c r="Y719" s="292"/>
      <c r="Z719" s="292"/>
      <c r="AA719" s="292"/>
      <c r="AB719" s="292"/>
      <c r="AC719" s="292"/>
      <c r="AD719" s="292"/>
      <c r="AE719" s="407">
        <f>AE718</f>
        <v>0</v>
      </c>
      <c r="AF719" s="407">
        <f t="shared" ref="AF719" si="2060">AF718</f>
        <v>0</v>
      </c>
      <c r="AG719" s="407">
        <f t="shared" ref="AG719" si="2061">AG718</f>
        <v>1</v>
      </c>
      <c r="AH719" s="407">
        <f t="shared" ref="AH719" si="2062">AH718</f>
        <v>0</v>
      </c>
      <c r="AI719" s="407">
        <f t="shared" ref="AI719" si="2063">AI718</f>
        <v>0</v>
      </c>
      <c r="AJ719" s="407">
        <f t="shared" ref="AJ719" si="2064">AJ718</f>
        <v>0</v>
      </c>
      <c r="AK719" s="407">
        <f t="shared" ref="AK719" si="2065">AK718</f>
        <v>0</v>
      </c>
      <c r="AL719" s="407">
        <f t="shared" ref="AL719" si="2066">AL718</f>
        <v>0</v>
      </c>
      <c r="AM719" s="407">
        <f t="shared" ref="AM719" si="2067">AM718</f>
        <v>0</v>
      </c>
      <c r="AN719" s="407">
        <f t="shared" ref="AN719" si="2068">AN718</f>
        <v>0</v>
      </c>
      <c r="AO719" s="407">
        <f t="shared" ref="AO719" si="2069">AO718</f>
        <v>0</v>
      </c>
      <c r="AP719" s="407">
        <f t="shared" ref="AP719" si="2070">AP718</f>
        <v>0</v>
      </c>
      <c r="AQ719" s="407">
        <f t="shared" ref="AQ719" si="2071">AQ718</f>
        <v>0</v>
      </c>
      <c r="AR719" s="407">
        <f t="shared" ref="AR719" si="2072">AR718</f>
        <v>0</v>
      </c>
      <c r="AS719" s="303"/>
    </row>
    <row r="720" spans="1:45" outlineLevel="1">
      <c r="A720" s="521"/>
      <c r="B720" s="424"/>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c r="AA720" s="288"/>
      <c r="AB720" s="288"/>
      <c r="AC720" s="288"/>
      <c r="AD720" s="288"/>
      <c r="AE720" s="408"/>
      <c r="AF720" s="421"/>
      <c r="AG720" s="421"/>
      <c r="AH720" s="421"/>
      <c r="AI720" s="421"/>
      <c r="AJ720" s="421"/>
      <c r="AK720" s="421"/>
      <c r="AL720" s="421"/>
      <c r="AM720" s="421"/>
      <c r="AN720" s="421"/>
      <c r="AO720" s="421"/>
      <c r="AP720" s="421"/>
      <c r="AQ720" s="421"/>
      <c r="AR720" s="421"/>
      <c r="AS720" s="303"/>
    </row>
    <row r="721" spans="1:45" ht="15.75" outlineLevel="1">
      <c r="A721" s="521"/>
      <c r="B721" s="285" t="s">
        <v>498</v>
      </c>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outlineLevel="1">
      <c r="A722" s="521">
        <v>33</v>
      </c>
      <c r="B722" s="424" t="s">
        <v>125</v>
      </c>
      <c r="C722" s="288" t="s">
        <v>1027</v>
      </c>
      <c r="D722" s="292">
        <v>517590.782499997</v>
      </c>
      <c r="E722" s="292">
        <v>517590.782499997</v>
      </c>
      <c r="F722" s="292">
        <v>517590.782499997</v>
      </c>
      <c r="G722" s="292">
        <v>465857.14336568007</v>
      </c>
      <c r="H722" s="292">
        <v>428211.91988285404</v>
      </c>
      <c r="I722" s="292">
        <v>421108.57194780576</v>
      </c>
      <c r="J722" s="292">
        <v>421108.57194780576</v>
      </c>
      <c r="K722" s="292">
        <v>420963.21890884044</v>
      </c>
      <c r="L722" s="292">
        <v>419007.16096058092</v>
      </c>
      <c r="M722" s="292">
        <v>415712.11865915539</v>
      </c>
      <c r="N722" s="292">
        <v>380963.78030936245</v>
      </c>
      <c r="O722" s="292">
        <v>356553.05838206358</v>
      </c>
      <c r="P722" s="292">
        <v>334326.45957591583</v>
      </c>
      <c r="Q722" s="292">
        <v>12</v>
      </c>
      <c r="R722" s="292">
        <v>51.105648900303613</v>
      </c>
      <c r="S722" s="292">
        <v>51.105648900303613</v>
      </c>
      <c r="T722" s="292">
        <v>51.105648900303613</v>
      </c>
      <c r="U722" s="292">
        <v>43.734641847375208</v>
      </c>
      <c r="V722" s="292">
        <v>38.539836876739948</v>
      </c>
      <c r="W722" s="292">
        <v>38.539836876739948</v>
      </c>
      <c r="X722" s="292">
        <v>38.539836876739948</v>
      </c>
      <c r="Y722" s="292">
        <v>38.539836876739948</v>
      </c>
      <c r="Z722" s="292">
        <v>38.469636809569202</v>
      </c>
      <c r="AA722" s="292">
        <v>38.399436742398457</v>
      </c>
      <c r="AB722" s="292">
        <v>32.85363143590947</v>
      </c>
      <c r="AC722" s="292">
        <v>31.730430361177518</v>
      </c>
      <c r="AD722" s="292">
        <v>31.239029890982295</v>
      </c>
      <c r="AE722" s="422"/>
      <c r="AF722" s="406">
        <v>0.48542713567839191</v>
      </c>
      <c r="AG722" s="406">
        <v>0.51457286432160809</v>
      </c>
      <c r="AH722" s="406"/>
      <c r="AI722" s="406"/>
      <c r="AJ722" s="406"/>
      <c r="AK722" s="406"/>
      <c r="AL722" s="411"/>
      <c r="AM722" s="411"/>
      <c r="AN722" s="411"/>
      <c r="AO722" s="411"/>
      <c r="AP722" s="411"/>
      <c r="AQ722" s="411"/>
      <c r="AR722" s="411"/>
      <c r="AS722" s="293">
        <f>SUM(AE722:AR722)</f>
        <v>1</v>
      </c>
    </row>
    <row r="723" spans="1:45" outlineLevel="1">
      <c r="A723" s="521"/>
      <c r="B723" s="291" t="s">
        <v>309</v>
      </c>
      <c r="C723" s="288" t="s">
        <v>1028</v>
      </c>
      <c r="D723" s="292">
        <v>0</v>
      </c>
      <c r="E723" s="292"/>
      <c r="F723" s="292"/>
      <c r="G723" s="292"/>
      <c r="H723" s="292"/>
      <c r="I723" s="292"/>
      <c r="J723" s="292"/>
      <c r="K723" s="292"/>
      <c r="L723" s="292"/>
      <c r="M723" s="292"/>
      <c r="N723" s="292"/>
      <c r="O723" s="292"/>
      <c r="P723" s="292"/>
      <c r="Q723" s="292">
        <f>Q722</f>
        <v>12</v>
      </c>
      <c r="R723" s="292"/>
      <c r="S723" s="292"/>
      <c r="T723" s="292"/>
      <c r="U723" s="292"/>
      <c r="V723" s="292"/>
      <c r="W723" s="292"/>
      <c r="X723" s="292"/>
      <c r="Y723" s="292"/>
      <c r="Z723" s="292"/>
      <c r="AA723" s="292"/>
      <c r="AB723" s="292"/>
      <c r="AC723" s="292"/>
      <c r="AD723" s="292"/>
      <c r="AE723" s="407">
        <f>AE722</f>
        <v>0</v>
      </c>
      <c r="AF723" s="407">
        <f t="shared" ref="AF723" si="2073">AF722</f>
        <v>0.48542713567839191</v>
      </c>
      <c r="AG723" s="407">
        <f t="shared" ref="AG723" si="2074">AG722</f>
        <v>0.51457286432160809</v>
      </c>
      <c r="AH723" s="407">
        <f t="shared" ref="AH723" si="2075">AH722</f>
        <v>0</v>
      </c>
      <c r="AI723" s="407">
        <f t="shared" ref="AI723" si="2076">AI722</f>
        <v>0</v>
      </c>
      <c r="AJ723" s="407">
        <f t="shared" ref="AJ723" si="2077">AJ722</f>
        <v>0</v>
      </c>
      <c r="AK723" s="407">
        <f t="shared" ref="AK723" si="2078">AK722</f>
        <v>0</v>
      </c>
      <c r="AL723" s="407">
        <f t="shared" ref="AL723" si="2079">AL722</f>
        <v>0</v>
      </c>
      <c r="AM723" s="407">
        <f t="shared" ref="AM723" si="2080">AM722</f>
        <v>0</v>
      </c>
      <c r="AN723" s="407">
        <f t="shared" ref="AN723" si="2081">AN722</f>
        <v>0</v>
      </c>
      <c r="AO723" s="407">
        <f t="shared" ref="AO723" si="2082">AO722</f>
        <v>0</v>
      </c>
      <c r="AP723" s="407">
        <f t="shared" ref="AP723" si="2083">AP722</f>
        <v>0</v>
      </c>
      <c r="AQ723" s="407">
        <f t="shared" ref="AQ723" si="2084">AQ722</f>
        <v>0</v>
      </c>
      <c r="AR723" s="407">
        <f t="shared" ref="AR723" si="2085">AR722</f>
        <v>0</v>
      </c>
      <c r="AS723" s="303"/>
    </row>
    <row r="724" spans="1:45" outlineLevel="1">
      <c r="A724" s="521"/>
      <c r="B724" s="424"/>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408"/>
      <c r="AF724" s="421"/>
      <c r="AG724" s="421"/>
      <c r="AH724" s="421"/>
      <c r="AI724" s="421"/>
      <c r="AJ724" s="421"/>
      <c r="AK724" s="421"/>
      <c r="AL724" s="421"/>
      <c r="AM724" s="421"/>
      <c r="AN724" s="421"/>
      <c r="AO724" s="421"/>
      <c r="AP724" s="421"/>
      <c r="AQ724" s="421"/>
      <c r="AR724" s="421"/>
      <c r="AS724" s="303"/>
    </row>
    <row r="725" spans="1:45" outlineLevel="1">
      <c r="A725" s="521">
        <v>34</v>
      </c>
      <c r="B725" s="424" t="s">
        <v>1034</v>
      </c>
      <c r="C725" s="288" t="s">
        <v>1027</v>
      </c>
      <c r="D725" s="292">
        <v>189498.09563846493</v>
      </c>
      <c r="E725" s="292">
        <v>189498.09563846493</v>
      </c>
      <c r="F725" s="292">
        <v>189498.09563846493</v>
      </c>
      <c r="G725" s="292">
        <v>189498.09563846493</v>
      </c>
      <c r="H725" s="292">
        <v>189498.09563846493</v>
      </c>
      <c r="I725" s="292">
        <v>189498.09563846493</v>
      </c>
      <c r="J725" s="292">
        <v>189498.09563846493</v>
      </c>
      <c r="K725" s="292">
        <v>189498.09563846493</v>
      </c>
      <c r="L725" s="292">
        <v>189498.09563846493</v>
      </c>
      <c r="M725" s="292">
        <v>189498.09563846493</v>
      </c>
      <c r="N725" s="292">
        <v>0</v>
      </c>
      <c r="O725" s="292">
        <v>0</v>
      </c>
      <c r="P725" s="292">
        <v>0</v>
      </c>
      <c r="Q725" s="292">
        <v>0</v>
      </c>
      <c r="R725" s="292"/>
      <c r="S725" s="292"/>
      <c r="T725" s="292"/>
      <c r="U725" s="292"/>
      <c r="V725" s="292"/>
      <c r="W725" s="292"/>
      <c r="X725" s="292"/>
      <c r="Y725" s="292"/>
      <c r="Z725" s="292"/>
      <c r="AA725" s="292"/>
      <c r="AB725" s="292"/>
      <c r="AC725" s="292"/>
      <c r="AD725" s="292"/>
      <c r="AE725" s="422">
        <v>1</v>
      </c>
      <c r="AF725" s="406"/>
      <c r="AG725" s="406"/>
      <c r="AH725" s="406"/>
      <c r="AI725" s="406"/>
      <c r="AJ725" s="406"/>
      <c r="AK725" s="406"/>
      <c r="AL725" s="411"/>
      <c r="AM725" s="411"/>
      <c r="AN725" s="411"/>
      <c r="AO725" s="411"/>
      <c r="AP725" s="411"/>
      <c r="AQ725" s="411"/>
      <c r="AR725" s="411"/>
      <c r="AS725" s="293">
        <f>SUM(AE725:AR725)</f>
        <v>1</v>
      </c>
    </row>
    <row r="726" spans="1:45" outlineLevel="1">
      <c r="A726" s="521"/>
      <c r="B726" s="291" t="s">
        <v>309</v>
      </c>
      <c r="C726" s="288" t="s">
        <v>1028</v>
      </c>
      <c r="D726" s="292"/>
      <c r="E726" s="292"/>
      <c r="F726" s="292"/>
      <c r="G726" s="292"/>
      <c r="H726" s="292"/>
      <c r="I726" s="292"/>
      <c r="J726" s="292"/>
      <c r="K726" s="292"/>
      <c r="L726" s="292"/>
      <c r="M726" s="292"/>
      <c r="N726" s="292"/>
      <c r="O726" s="292"/>
      <c r="P726" s="292"/>
      <c r="Q726" s="292">
        <f>Q725</f>
        <v>0</v>
      </c>
      <c r="R726" s="292"/>
      <c r="S726" s="292"/>
      <c r="T726" s="292"/>
      <c r="U726" s="292"/>
      <c r="V726" s="292"/>
      <c r="W726" s="292"/>
      <c r="X726" s="292"/>
      <c r="Y726" s="292"/>
      <c r="Z726" s="292"/>
      <c r="AA726" s="292"/>
      <c r="AB726" s="292"/>
      <c r="AC726" s="292"/>
      <c r="AD726" s="292"/>
      <c r="AE726" s="407">
        <f>AE725</f>
        <v>1</v>
      </c>
      <c r="AF726" s="407">
        <f t="shared" ref="AF726" si="2086">AF725</f>
        <v>0</v>
      </c>
      <c r="AG726" s="407">
        <f t="shared" ref="AG726" si="2087">AG725</f>
        <v>0</v>
      </c>
      <c r="AH726" s="407">
        <f t="shared" ref="AH726" si="2088">AH725</f>
        <v>0</v>
      </c>
      <c r="AI726" s="407">
        <f t="shared" ref="AI726" si="2089">AI725</f>
        <v>0</v>
      </c>
      <c r="AJ726" s="407">
        <f t="shared" ref="AJ726" si="2090">AJ725</f>
        <v>0</v>
      </c>
      <c r="AK726" s="407">
        <f t="shared" ref="AK726" si="2091">AK725</f>
        <v>0</v>
      </c>
      <c r="AL726" s="407">
        <f t="shared" ref="AL726" si="2092">AL725</f>
        <v>0</v>
      </c>
      <c r="AM726" s="407">
        <f t="shared" ref="AM726" si="2093">AM725</f>
        <v>0</v>
      </c>
      <c r="AN726" s="407">
        <f t="shared" ref="AN726" si="2094">AN725</f>
        <v>0</v>
      </c>
      <c r="AO726" s="407">
        <f t="shared" ref="AO726" si="2095">AO725</f>
        <v>0</v>
      </c>
      <c r="AP726" s="407">
        <f t="shared" ref="AP726" si="2096">AP725</f>
        <v>0</v>
      </c>
      <c r="AQ726" s="407">
        <f t="shared" ref="AQ726" si="2097">AQ725</f>
        <v>0</v>
      </c>
      <c r="AR726" s="407">
        <f t="shared" ref="AR726" si="2098">AR725</f>
        <v>0</v>
      </c>
      <c r="AS726" s="303"/>
    </row>
    <row r="727" spans="1:45" outlineLevel="1">
      <c r="A727" s="521"/>
      <c r="B727" s="424"/>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c r="AA727" s="288"/>
      <c r="AB727" s="288"/>
      <c r="AC727" s="288"/>
      <c r="AD727" s="288"/>
      <c r="AE727" s="408"/>
      <c r="AF727" s="421"/>
      <c r="AG727" s="421"/>
      <c r="AH727" s="421"/>
      <c r="AI727" s="421"/>
      <c r="AJ727" s="421"/>
      <c r="AK727" s="421"/>
      <c r="AL727" s="421"/>
      <c r="AM727" s="421"/>
      <c r="AN727" s="421"/>
      <c r="AO727" s="421"/>
      <c r="AP727" s="421"/>
      <c r="AQ727" s="421"/>
      <c r="AR727" s="421"/>
      <c r="AS727" s="303"/>
    </row>
    <row r="728" spans="1:45" outlineLevel="1">
      <c r="A728" s="521">
        <v>35</v>
      </c>
      <c r="B728" s="424" t="s">
        <v>127</v>
      </c>
      <c r="C728" s="288" t="s">
        <v>25</v>
      </c>
      <c r="D728" s="292"/>
      <c r="E728" s="292"/>
      <c r="F728" s="292"/>
      <c r="G728" s="292"/>
      <c r="H728" s="292"/>
      <c r="I728" s="292"/>
      <c r="J728" s="292"/>
      <c r="K728" s="292"/>
      <c r="L728" s="292"/>
      <c r="M728" s="292"/>
      <c r="N728" s="292"/>
      <c r="O728" s="292"/>
      <c r="P728" s="292"/>
      <c r="Q728" s="292">
        <v>0</v>
      </c>
      <c r="R728" s="292"/>
      <c r="S728" s="292"/>
      <c r="T728" s="292"/>
      <c r="U728" s="292"/>
      <c r="V728" s="292"/>
      <c r="W728" s="292"/>
      <c r="X728" s="292"/>
      <c r="Y728" s="292"/>
      <c r="Z728" s="292"/>
      <c r="AA728" s="292"/>
      <c r="AB728" s="292"/>
      <c r="AC728" s="292"/>
      <c r="AD728" s="292"/>
      <c r="AE728" s="422"/>
      <c r="AF728" s="406"/>
      <c r="AG728" s="406"/>
      <c r="AH728" s="406"/>
      <c r="AI728" s="406"/>
      <c r="AJ728" s="406"/>
      <c r="AK728" s="406"/>
      <c r="AL728" s="411"/>
      <c r="AM728" s="411"/>
      <c r="AN728" s="411"/>
      <c r="AO728" s="411"/>
      <c r="AP728" s="411"/>
      <c r="AQ728" s="411"/>
      <c r="AR728" s="411"/>
      <c r="AS728" s="293">
        <f>SUM(AE728:AR728)</f>
        <v>0</v>
      </c>
    </row>
    <row r="729" spans="1:45" outlineLevel="1">
      <c r="A729" s="521"/>
      <c r="B729" s="291" t="s">
        <v>309</v>
      </c>
      <c r="C729" s="288" t="s">
        <v>163</v>
      </c>
      <c r="D729" s="292"/>
      <c r="E729" s="292"/>
      <c r="F729" s="292"/>
      <c r="G729" s="292"/>
      <c r="H729" s="292"/>
      <c r="I729" s="292"/>
      <c r="J729" s="292"/>
      <c r="K729" s="292"/>
      <c r="L729" s="292"/>
      <c r="M729" s="292"/>
      <c r="N729" s="292"/>
      <c r="O729" s="292"/>
      <c r="P729" s="292"/>
      <c r="Q729" s="292">
        <f>Q728</f>
        <v>0</v>
      </c>
      <c r="R729" s="292"/>
      <c r="S729" s="292"/>
      <c r="T729" s="292"/>
      <c r="U729" s="292"/>
      <c r="V729" s="292"/>
      <c r="W729" s="292"/>
      <c r="X729" s="292"/>
      <c r="Y729" s="292"/>
      <c r="Z729" s="292"/>
      <c r="AA729" s="292"/>
      <c r="AB729" s="292"/>
      <c r="AC729" s="292"/>
      <c r="AD729" s="292"/>
      <c r="AE729" s="407">
        <f>AE728</f>
        <v>0</v>
      </c>
      <c r="AF729" s="407">
        <f t="shared" ref="AF729" si="2099">AF728</f>
        <v>0</v>
      </c>
      <c r="AG729" s="407">
        <f t="shared" ref="AG729" si="2100">AG728</f>
        <v>0</v>
      </c>
      <c r="AH729" s="407">
        <f t="shared" ref="AH729" si="2101">AH728</f>
        <v>0</v>
      </c>
      <c r="AI729" s="407">
        <f t="shared" ref="AI729" si="2102">AI728</f>
        <v>0</v>
      </c>
      <c r="AJ729" s="407">
        <f t="shared" ref="AJ729" si="2103">AJ728</f>
        <v>0</v>
      </c>
      <c r="AK729" s="407">
        <f t="shared" ref="AK729" si="2104">AK728</f>
        <v>0</v>
      </c>
      <c r="AL729" s="407">
        <f t="shared" ref="AL729" si="2105">AL728</f>
        <v>0</v>
      </c>
      <c r="AM729" s="407">
        <f t="shared" ref="AM729" si="2106">AM728</f>
        <v>0</v>
      </c>
      <c r="AN729" s="407">
        <f t="shared" ref="AN729" si="2107">AN728</f>
        <v>0</v>
      </c>
      <c r="AO729" s="407">
        <f t="shared" ref="AO729" si="2108">AO728</f>
        <v>0</v>
      </c>
      <c r="AP729" s="407">
        <f t="shared" ref="AP729" si="2109">AP728</f>
        <v>0</v>
      </c>
      <c r="AQ729" s="407">
        <f t="shared" ref="AQ729" si="2110">AQ728</f>
        <v>0</v>
      </c>
      <c r="AR729" s="407">
        <f t="shared" ref="AR729" si="2111">AR728</f>
        <v>0</v>
      </c>
      <c r="AS729" s="303"/>
    </row>
    <row r="730" spans="1:45" outlineLevel="1">
      <c r="A730" s="521"/>
      <c r="B730" s="427"/>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c r="AA730" s="288"/>
      <c r="AB730" s="288"/>
      <c r="AC730" s="288"/>
      <c r="AD730" s="288"/>
      <c r="AE730" s="408"/>
      <c r="AF730" s="421"/>
      <c r="AG730" s="421"/>
      <c r="AH730" s="421"/>
      <c r="AI730" s="421"/>
      <c r="AJ730" s="421"/>
      <c r="AK730" s="421"/>
      <c r="AL730" s="421"/>
      <c r="AM730" s="421"/>
      <c r="AN730" s="421"/>
      <c r="AO730" s="421"/>
      <c r="AP730" s="421"/>
      <c r="AQ730" s="421"/>
      <c r="AR730" s="421"/>
      <c r="AS730" s="303"/>
    </row>
    <row r="731" spans="1:45" ht="15.75" outlineLevel="1">
      <c r="A731" s="521"/>
      <c r="B731" s="285" t="s">
        <v>499</v>
      </c>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45" outlineLevel="1">
      <c r="A732" s="521">
        <v>36</v>
      </c>
      <c r="B732" s="424" t="s">
        <v>128</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12">AF732</f>
        <v>0</v>
      </c>
      <c r="AG733" s="407">
        <f t="shared" ref="AG733" si="2113">AG732</f>
        <v>0</v>
      </c>
      <c r="AH733" s="407">
        <f t="shared" ref="AH733" si="2114">AH732</f>
        <v>0</v>
      </c>
      <c r="AI733" s="407">
        <f t="shared" ref="AI733" si="2115">AI732</f>
        <v>0</v>
      </c>
      <c r="AJ733" s="407">
        <f t="shared" ref="AJ733" si="2116">AJ732</f>
        <v>0</v>
      </c>
      <c r="AK733" s="407">
        <f t="shared" ref="AK733" si="2117">AK732</f>
        <v>0</v>
      </c>
      <c r="AL733" s="407">
        <f t="shared" ref="AL733" si="2118">AL732</f>
        <v>0</v>
      </c>
      <c r="AM733" s="407">
        <f t="shared" ref="AM733" si="2119">AM732</f>
        <v>0</v>
      </c>
      <c r="AN733" s="407">
        <f t="shared" ref="AN733" si="2120">AN732</f>
        <v>0</v>
      </c>
      <c r="AO733" s="407">
        <f t="shared" ref="AO733" si="2121">AO732</f>
        <v>0</v>
      </c>
      <c r="AP733" s="407">
        <f t="shared" ref="AP733" si="2122">AP732</f>
        <v>0</v>
      </c>
      <c r="AQ733" s="407">
        <f t="shared" ref="AQ733" si="2123">AQ732</f>
        <v>0</v>
      </c>
      <c r="AR733" s="407">
        <f t="shared" ref="AR733" si="2124">AR732</f>
        <v>0</v>
      </c>
      <c r="AS733" s="303"/>
    </row>
    <row r="734" spans="1:4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outlineLevel="1">
      <c r="A735" s="521">
        <v>37</v>
      </c>
      <c r="B735" s="424" t="s">
        <v>129</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25">AF735</f>
        <v>0</v>
      </c>
      <c r="AG736" s="407">
        <f t="shared" ref="AG736" si="2126">AG735</f>
        <v>0</v>
      </c>
      <c r="AH736" s="407">
        <f t="shared" ref="AH736" si="2127">AH735</f>
        <v>0</v>
      </c>
      <c r="AI736" s="407">
        <f t="shared" ref="AI736" si="2128">AI735</f>
        <v>0</v>
      </c>
      <c r="AJ736" s="407">
        <f t="shared" ref="AJ736" si="2129">AJ735</f>
        <v>0</v>
      </c>
      <c r="AK736" s="407">
        <f t="shared" ref="AK736" si="2130">AK735</f>
        <v>0</v>
      </c>
      <c r="AL736" s="407">
        <f t="shared" ref="AL736" si="2131">AL735</f>
        <v>0</v>
      </c>
      <c r="AM736" s="407">
        <f t="shared" ref="AM736" si="2132">AM735</f>
        <v>0</v>
      </c>
      <c r="AN736" s="407">
        <f t="shared" ref="AN736" si="2133">AN735</f>
        <v>0</v>
      </c>
      <c r="AO736" s="407">
        <f t="shared" ref="AO736" si="2134">AO735</f>
        <v>0</v>
      </c>
      <c r="AP736" s="407">
        <f t="shared" ref="AP736" si="2135">AP735</f>
        <v>0</v>
      </c>
      <c r="AQ736" s="407">
        <f t="shared" ref="AQ736" si="2136">AQ735</f>
        <v>0</v>
      </c>
      <c r="AR736" s="407">
        <f t="shared" ref="AR736" si="2137">AR735</f>
        <v>0</v>
      </c>
      <c r="AS736" s="303"/>
    </row>
    <row r="737" spans="1:4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outlineLevel="1">
      <c r="A738" s="521">
        <v>38</v>
      </c>
      <c r="B738" s="424" t="s">
        <v>130</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38">AF738</f>
        <v>0</v>
      </c>
      <c r="AG739" s="407">
        <f t="shared" ref="AG739" si="2139">AG738</f>
        <v>0</v>
      </c>
      <c r="AH739" s="407">
        <f t="shared" ref="AH739" si="2140">AH738</f>
        <v>0</v>
      </c>
      <c r="AI739" s="407">
        <f t="shared" ref="AI739" si="2141">AI738</f>
        <v>0</v>
      </c>
      <c r="AJ739" s="407">
        <f t="shared" ref="AJ739" si="2142">AJ738</f>
        <v>0</v>
      </c>
      <c r="AK739" s="407">
        <f t="shared" ref="AK739" si="2143">AK738</f>
        <v>0</v>
      </c>
      <c r="AL739" s="407">
        <f t="shared" ref="AL739" si="2144">AL738</f>
        <v>0</v>
      </c>
      <c r="AM739" s="407">
        <f t="shared" ref="AM739" si="2145">AM738</f>
        <v>0</v>
      </c>
      <c r="AN739" s="407">
        <f t="shared" ref="AN739" si="2146">AN738</f>
        <v>0</v>
      </c>
      <c r="AO739" s="407">
        <f t="shared" ref="AO739" si="2147">AO738</f>
        <v>0</v>
      </c>
      <c r="AP739" s="407">
        <f t="shared" ref="AP739" si="2148">AP738</f>
        <v>0</v>
      </c>
      <c r="AQ739" s="407">
        <f t="shared" ref="AQ739" si="2149">AQ738</f>
        <v>0</v>
      </c>
      <c r="AR739" s="407">
        <f t="shared" ref="AR739" si="2150">AR738</f>
        <v>0</v>
      </c>
      <c r="AS739" s="303"/>
    </row>
    <row r="740" spans="1:4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39</v>
      </c>
      <c r="B741" s="424" t="s">
        <v>131</v>
      </c>
      <c r="C741" s="288" t="s">
        <v>25</v>
      </c>
      <c r="D741" s="292"/>
      <c r="E741" s="292"/>
      <c r="F741" s="292"/>
      <c r="G741" s="292"/>
      <c r="H741" s="292"/>
      <c r="I741" s="292"/>
      <c r="J741" s="292"/>
      <c r="K741" s="292"/>
      <c r="L741" s="292"/>
      <c r="M741" s="292"/>
      <c r="N741" s="292"/>
      <c r="O741" s="292"/>
      <c r="P741" s="292"/>
      <c r="Q741" s="292">
        <v>12</v>
      </c>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outlineLevel="1">
      <c r="A742" s="521"/>
      <c r="B742" s="291" t="s">
        <v>309</v>
      </c>
      <c r="C742" s="288" t="s">
        <v>163</v>
      </c>
      <c r="D742" s="292"/>
      <c r="E742" s="292"/>
      <c r="F742" s="292"/>
      <c r="G742" s="292"/>
      <c r="H742" s="292"/>
      <c r="I742" s="292"/>
      <c r="J742" s="292"/>
      <c r="K742" s="292"/>
      <c r="L742" s="292"/>
      <c r="M742" s="292"/>
      <c r="N742" s="292"/>
      <c r="O742" s="292"/>
      <c r="P742" s="292"/>
      <c r="Q742" s="292">
        <f>Q741</f>
        <v>12</v>
      </c>
      <c r="R742" s="292"/>
      <c r="S742" s="292"/>
      <c r="T742" s="292"/>
      <c r="U742" s="292"/>
      <c r="V742" s="292"/>
      <c r="W742" s="292"/>
      <c r="X742" s="292"/>
      <c r="Y742" s="292"/>
      <c r="Z742" s="292"/>
      <c r="AA742" s="292"/>
      <c r="AB742" s="292"/>
      <c r="AC742" s="292"/>
      <c r="AD742" s="292"/>
      <c r="AE742" s="407">
        <f>AE741</f>
        <v>0</v>
      </c>
      <c r="AF742" s="407">
        <f t="shared" ref="AF742" si="2151">AF741</f>
        <v>0</v>
      </c>
      <c r="AG742" s="407">
        <f t="shared" ref="AG742" si="2152">AG741</f>
        <v>0</v>
      </c>
      <c r="AH742" s="407">
        <f t="shared" ref="AH742" si="2153">AH741</f>
        <v>0</v>
      </c>
      <c r="AI742" s="407">
        <f t="shared" ref="AI742" si="2154">AI741</f>
        <v>0</v>
      </c>
      <c r="AJ742" s="407">
        <f t="shared" ref="AJ742" si="2155">AJ741</f>
        <v>0</v>
      </c>
      <c r="AK742" s="407">
        <f t="shared" ref="AK742" si="2156">AK741</f>
        <v>0</v>
      </c>
      <c r="AL742" s="407">
        <f t="shared" ref="AL742" si="2157">AL741</f>
        <v>0</v>
      </c>
      <c r="AM742" s="407">
        <f t="shared" ref="AM742" si="2158">AM741</f>
        <v>0</v>
      </c>
      <c r="AN742" s="407">
        <f t="shared" ref="AN742" si="2159">AN741</f>
        <v>0</v>
      </c>
      <c r="AO742" s="407">
        <f t="shared" ref="AO742" si="2160">AO741</f>
        <v>0</v>
      </c>
      <c r="AP742" s="407">
        <f t="shared" ref="AP742" si="2161">AP741</f>
        <v>0</v>
      </c>
      <c r="AQ742" s="407">
        <f t="shared" ref="AQ742" si="2162">AQ741</f>
        <v>0</v>
      </c>
      <c r="AR742" s="407">
        <f t="shared" ref="AR742" si="2163">AR741</f>
        <v>0</v>
      </c>
      <c r="AS742" s="303"/>
    </row>
    <row r="743" spans="1:4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t="30" outlineLevel="1">
      <c r="A744" s="521">
        <v>40</v>
      </c>
      <c r="B744" s="424" t="s">
        <v>132</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outlineLevel="1">
      <c r="A745" s="521"/>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 si="2164">AF744</f>
        <v>0</v>
      </c>
      <c r="AG745" s="407">
        <f t="shared" ref="AG745" si="2165">AG744</f>
        <v>0</v>
      </c>
      <c r="AH745" s="407">
        <f t="shared" ref="AH745" si="2166">AH744</f>
        <v>0</v>
      </c>
      <c r="AI745" s="407">
        <f t="shared" ref="AI745" si="2167">AI744</f>
        <v>0</v>
      </c>
      <c r="AJ745" s="407">
        <f t="shared" ref="AJ745" si="2168">AJ744</f>
        <v>0</v>
      </c>
      <c r="AK745" s="407">
        <f t="shared" ref="AK745" si="2169">AK744</f>
        <v>0</v>
      </c>
      <c r="AL745" s="407">
        <f t="shared" ref="AL745" si="2170">AL744</f>
        <v>0</v>
      </c>
      <c r="AM745" s="407">
        <f t="shared" ref="AM745" si="2171">AM744</f>
        <v>0</v>
      </c>
      <c r="AN745" s="407">
        <f t="shared" ref="AN745" si="2172">AN744</f>
        <v>0</v>
      </c>
      <c r="AO745" s="407">
        <f t="shared" ref="AO745" si="2173">AO744</f>
        <v>0</v>
      </c>
      <c r="AP745" s="407">
        <f t="shared" ref="AP745" si="2174">AP744</f>
        <v>0</v>
      </c>
      <c r="AQ745" s="407">
        <f t="shared" ref="AQ745" si="2175">AQ744</f>
        <v>0</v>
      </c>
      <c r="AR745" s="407">
        <f t="shared" ref="AR745" si="2176">AR744</f>
        <v>0</v>
      </c>
      <c r="AS745" s="303"/>
    </row>
    <row r="746" spans="1:4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outlineLevel="1">
      <c r="A747" s="521">
        <v>41</v>
      </c>
      <c r="B747" s="424" t="s">
        <v>133</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177">AF747</f>
        <v>0</v>
      </c>
      <c r="AG748" s="407">
        <f t="shared" ref="AG748" si="2178">AG747</f>
        <v>0</v>
      </c>
      <c r="AH748" s="407">
        <f t="shared" ref="AH748" si="2179">AH747</f>
        <v>0</v>
      </c>
      <c r="AI748" s="407">
        <f t="shared" ref="AI748" si="2180">AI747</f>
        <v>0</v>
      </c>
      <c r="AJ748" s="407">
        <f t="shared" ref="AJ748" si="2181">AJ747</f>
        <v>0</v>
      </c>
      <c r="AK748" s="407">
        <f t="shared" ref="AK748" si="2182">AK747</f>
        <v>0</v>
      </c>
      <c r="AL748" s="407">
        <f t="shared" ref="AL748" si="2183">AL747</f>
        <v>0</v>
      </c>
      <c r="AM748" s="407">
        <f t="shared" ref="AM748" si="2184">AM747</f>
        <v>0</v>
      </c>
      <c r="AN748" s="407">
        <f t="shared" ref="AN748" si="2185">AN747</f>
        <v>0</v>
      </c>
      <c r="AO748" s="407">
        <f t="shared" ref="AO748" si="2186">AO747</f>
        <v>0</v>
      </c>
      <c r="AP748" s="407">
        <f t="shared" ref="AP748" si="2187">AP747</f>
        <v>0</v>
      </c>
      <c r="AQ748" s="407">
        <f t="shared" ref="AQ748" si="2188">AQ747</f>
        <v>0</v>
      </c>
      <c r="AR748" s="407">
        <f t="shared" ref="AR748" si="2189">AR747</f>
        <v>0</v>
      </c>
      <c r="AS748" s="303"/>
    </row>
    <row r="749" spans="1:4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42</v>
      </c>
      <c r="B750" s="424" t="s">
        <v>134</v>
      </c>
      <c r="C750" s="288" t="s">
        <v>25</v>
      </c>
      <c r="D750" s="292"/>
      <c r="E750" s="292"/>
      <c r="F750" s="292"/>
      <c r="G750" s="292"/>
      <c r="H750" s="292"/>
      <c r="I750" s="292"/>
      <c r="J750" s="292"/>
      <c r="K750" s="292"/>
      <c r="L750" s="292"/>
      <c r="M750" s="292"/>
      <c r="N750" s="292"/>
      <c r="O750" s="292"/>
      <c r="P750" s="292"/>
      <c r="Q750" s="288"/>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outlineLevel="1">
      <c r="A751" s="521"/>
      <c r="B751" s="291" t="s">
        <v>309</v>
      </c>
      <c r="C751" s="288" t="s">
        <v>163</v>
      </c>
      <c r="D751" s="292"/>
      <c r="E751" s="292"/>
      <c r="F751" s="292"/>
      <c r="G751" s="292"/>
      <c r="H751" s="292"/>
      <c r="I751" s="292"/>
      <c r="J751" s="292"/>
      <c r="K751" s="292"/>
      <c r="L751" s="292"/>
      <c r="M751" s="292"/>
      <c r="N751" s="292"/>
      <c r="O751" s="292"/>
      <c r="P751" s="292"/>
      <c r="Q751" s="464"/>
      <c r="R751" s="292"/>
      <c r="S751" s="292"/>
      <c r="T751" s="292"/>
      <c r="U751" s="292"/>
      <c r="V751" s="292"/>
      <c r="W751" s="292"/>
      <c r="X751" s="292"/>
      <c r="Y751" s="292"/>
      <c r="Z751" s="292"/>
      <c r="AA751" s="292"/>
      <c r="AB751" s="292"/>
      <c r="AC751" s="292"/>
      <c r="AD751" s="292"/>
      <c r="AE751" s="407">
        <f>AE750</f>
        <v>0</v>
      </c>
      <c r="AF751" s="407">
        <f t="shared" ref="AF751" si="2190">AF750</f>
        <v>0</v>
      </c>
      <c r="AG751" s="407">
        <f t="shared" ref="AG751" si="2191">AG750</f>
        <v>0</v>
      </c>
      <c r="AH751" s="407">
        <f t="shared" ref="AH751" si="2192">AH750</f>
        <v>0</v>
      </c>
      <c r="AI751" s="407">
        <f t="shared" ref="AI751" si="2193">AI750</f>
        <v>0</v>
      </c>
      <c r="AJ751" s="407">
        <f t="shared" ref="AJ751" si="2194">AJ750</f>
        <v>0</v>
      </c>
      <c r="AK751" s="407">
        <f t="shared" ref="AK751" si="2195">AK750</f>
        <v>0</v>
      </c>
      <c r="AL751" s="407">
        <f t="shared" ref="AL751" si="2196">AL750</f>
        <v>0</v>
      </c>
      <c r="AM751" s="407">
        <f t="shared" ref="AM751" si="2197">AM750</f>
        <v>0</v>
      </c>
      <c r="AN751" s="407">
        <f t="shared" ref="AN751" si="2198">AN750</f>
        <v>0</v>
      </c>
      <c r="AO751" s="407">
        <f t="shared" ref="AO751" si="2199">AO750</f>
        <v>0</v>
      </c>
      <c r="AP751" s="407">
        <f t="shared" ref="AP751" si="2200">AP750</f>
        <v>0</v>
      </c>
      <c r="AQ751" s="407">
        <f t="shared" ref="AQ751" si="2201">AQ750</f>
        <v>0</v>
      </c>
      <c r="AR751" s="407">
        <f t="shared" ref="AR751" si="2202">AR750</f>
        <v>0</v>
      </c>
      <c r="AS751" s="303"/>
    </row>
    <row r="752" spans="1:4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5" outlineLevel="1">
      <c r="A753" s="521">
        <v>43</v>
      </c>
      <c r="B753" s="424" t="s">
        <v>135</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5"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03">AF753</f>
        <v>0</v>
      </c>
      <c r="AG754" s="407">
        <f t="shared" ref="AG754" si="2204">AG753</f>
        <v>0</v>
      </c>
      <c r="AH754" s="407">
        <f t="shared" ref="AH754" si="2205">AH753</f>
        <v>0</v>
      </c>
      <c r="AI754" s="407">
        <f t="shared" ref="AI754" si="2206">AI753</f>
        <v>0</v>
      </c>
      <c r="AJ754" s="407">
        <f t="shared" ref="AJ754" si="2207">AJ753</f>
        <v>0</v>
      </c>
      <c r="AK754" s="407">
        <f t="shared" ref="AK754" si="2208">AK753</f>
        <v>0</v>
      </c>
      <c r="AL754" s="407">
        <f t="shared" ref="AL754" si="2209">AL753</f>
        <v>0</v>
      </c>
      <c r="AM754" s="407">
        <f t="shared" ref="AM754" si="2210">AM753</f>
        <v>0</v>
      </c>
      <c r="AN754" s="407">
        <f t="shared" ref="AN754" si="2211">AN753</f>
        <v>0</v>
      </c>
      <c r="AO754" s="407">
        <f t="shared" ref="AO754" si="2212">AO753</f>
        <v>0</v>
      </c>
      <c r="AP754" s="407">
        <f t="shared" ref="AP754" si="2213">AP753</f>
        <v>0</v>
      </c>
      <c r="AQ754" s="407">
        <f t="shared" ref="AQ754" si="2214">AQ753</f>
        <v>0</v>
      </c>
      <c r="AR754" s="407">
        <f t="shared" ref="AR754" si="2215">AR753</f>
        <v>0</v>
      </c>
      <c r="AS754" s="303"/>
    </row>
    <row r="755" spans="1:45"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5" ht="30" outlineLevel="1">
      <c r="A756" s="521">
        <v>44</v>
      </c>
      <c r="B756" s="424" t="s">
        <v>136</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5"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16">AF756</f>
        <v>0</v>
      </c>
      <c r="AG757" s="407">
        <f t="shared" ref="AG757" si="2217">AG756</f>
        <v>0</v>
      </c>
      <c r="AH757" s="407">
        <f t="shared" ref="AH757" si="2218">AH756</f>
        <v>0</v>
      </c>
      <c r="AI757" s="407">
        <f t="shared" ref="AI757" si="2219">AI756</f>
        <v>0</v>
      </c>
      <c r="AJ757" s="407">
        <f t="shared" ref="AJ757" si="2220">AJ756</f>
        <v>0</v>
      </c>
      <c r="AK757" s="407">
        <f t="shared" ref="AK757" si="2221">AK756</f>
        <v>0</v>
      </c>
      <c r="AL757" s="407">
        <f t="shared" ref="AL757" si="2222">AL756</f>
        <v>0</v>
      </c>
      <c r="AM757" s="407">
        <f t="shared" ref="AM757" si="2223">AM756</f>
        <v>0</v>
      </c>
      <c r="AN757" s="407">
        <f t="shared" ref="AN757" si="2224">AN756</f>
        <v>0</v>
      </c>
      <c r="AO757" s="407">
        <f t="shared" ref="AO757" si="2225">AO756</f>
        <v>0</v>
      </c>
      <c r="AP757" s="407">
        <f t="shared" ref="AP757" si="2226">AP756</f>
        <v>0</v>
      </c>
      <c r="AQ757" s="407">
        <f t="shared" ref="AQ757" si="2227">AQ756</f>
        <v>0</v>
      </c>
      <c r="AR757" s="407">
        <f t="shared" ref="AR757" si="2228">AR756</f>
        <v>0</v>
      </c>
      <c r="AS757" s="303"/>
    </row>
    <row r="758" spans="1:45"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5" ht="30" outlineLevel="1">
      <c r="A759" s="521">
        <v>45</v>
      </c>
      <c r="B759" s="424" t="s">
        <v>137</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5"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29">AF759</f>
        <v>0</v>
      </c>
      <c r="AG760" s="407">
        <f t="shared" ref="AG760" si="2230">AG759</f>
        <v>0</v>
      </c>
      <c r="AH760" s="407">
        <f t="shared" ref="AH760" si="2231">AH759</f>
        <v>0</v>
      </c>
      <c r="AI760" s="407">
        <f t="shared" ref="AI760" si="2232">AI759</f>
        <v>0</v>
      </c>
      <c r="AJ760" s="407">
        <f t="shared" ref="AJ760" si="2233">AJ759</f>
        <v>0</v>
      </c>
      <c r="AK760" s="407">
        <f t="shared" ref="AK760" si="2234">AK759</f>
        <v>0</v>
      </c>
      <c r="AL760" s="407">
        <f t="shared" ref="AL760" si="2235">AL759</f>
        <v>0</v>
      </c>
      <c r="AM760" s="407">
        <f t="shared" ref="AM760" si="2236">AM759</f>
        <v>0</v>
      </c>
      <c r="AN760" s="407">
        <f t="shared" ref="AN760" si="2237">AN759</f>
        <v>0</v>
      </c>
      <c r="AO760" s="407">
        <f t="shared" ref="AO760" si="2238">AO759</f>
        <v>0</v>
      </c>
      <c r="AP760" s="407">
        <f t="shared" ref="AP760" si="2239">AP759</f>
        <v>0</v>
      </c>
      <c r="AQ760" s="407">
        <f t="shared" ref="AQ760" si="2240">AQ759</f>
        <v>0</v>
      </c>
      <c r="AR760" s="407">
        <f t="shared" ref="AR760" si="2241">AR759</f>
        <v>0</v>
      </c>
      <c r="AS760" s="303"/>
    </row>
    <row r="761" spans="1:45"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5" ht="30" outlineLevel="1">
      <c r="A762" s="521">
        <v>46</v>
      </c>
      <c r="B762" s="424" t="s">
        <v>138</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5"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42">AF762</f>
        <v>0</v>
      </c>
      <c r="AG763" s="407">
        <f t="shared" ref="AG763" si="2243">AG762</f>
        <v>0</v>
      </c>
      <c r="AH763" s="407">
        <f t="shared" ref="AH763" si="2244">AH762</f>
        <v>0</v>
      </c>
      <c r="AI763" s="407">
        <f t="shared" ref="AI763" si="2245">AI762</f>
        <v>0</v>
      </c>
      <c r="AJ763" s="407">
        <f t="shared" ref="AJ763" si="2246">AJ762</f>
        <v>0</v>
      </c>
      <c r="AK763" s="407">
        <f t="shared" ref="AK763" si="2247">AK762</f>
        <v>0</v>
      </c>
      <c r="AL763" s="407">
        <f t="shared" ref="AL763" si="2248">AL762</f>
        <v>0</v>
      </c>
      <c r="AM763" s="407">
        <f t="shared" ref="AM763" si="2249">AM762</f>
        <v>0</v>
      </c>
      <c r="AN763" s="407">
        <f t="shared" ref="AN763" si="2250">AN762</f>
        <v>0</v>
      </c>
      <c r="AO763" s="407">
        <f t="shared" ref="AO763" si="2251">AO762</f>
        <v>0</v>
      </c>
      <c r="AP763" s="407">
        <f t="shared" ref="AP763" si="2252">AP762</f>
        <v>0</v>
      </c>
      <c r="AQ763" s="407">
        <f t="shared" ref="AQ763" si="2253">AQ762</f>
        <v>0</v>
      </c>
      <c r="AR763" s="407">
        <f t="shared" ref="AR763" si="2254">AR762</f>
        <v>0</v>
      </c>
      <c r="AS763" s="303"/>
    </row>
    <row r="764" spans="1:45" outlineLevel="1">
      <c r="A764" s="521"/>
      <c r="B764" s="424"/>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21"/>
      <c r="AG764" s="421"/>
      <c r="AH764" s="421"/>
      <c r="AI764" s="421"/>
      <c r="AJ764" s="421"/>
      <c r="AK764" s="421"/>
      <c r="AL764" s="421"/>
      <c r="AM764" s="421"/>
      <c r="AN764" s="421"/>
      <c r="AO764" s="421"/>
      <c r="AP764" s="421"/>
      <c r="AQ764" s="421"/>
      <c r="AR764" s="421"/>
      <c r="AS764" s="303"/>
    </row>
    <row r="765" spans="1:45" ht="30" outlineLevel="1">
      <c r="A765" s="521">
        <v>47</v>
      </c>
      <c r="B765" s="424" t="s">
        <v>139</v>
      </c>
      <c r="C765" s="288" t="s">
        <v>25</v>
      </c>
      <c r="D765" s="292"/>
      <c r="E765" s="292"/>
      <c r="F765" s="292"/>
      <c r="G765" s="292"/>
      <c r="H765" s="292"/>
      <c r="I765" s="292"/>
      <c r="J765" s="292"/>
      <c r="K765" s="292"/>
      <c r="L765" s="292"/>
      <c r="M765" s="292"/>
      <c r="N765" s="292"/>
      <c r="O765" s="292"/>
      <c r="P765" s="292"/>
      <c r="Q765" s="292">
        <v>12</v>
      </c>
      <c r="R765" s="292"/>
      <c r="S765" s="292"/>
      <c r="T765" s="292"/>
      <c r="U765" s="292"/>
      <c r="V765" s="292"/>
      <c r="W765" s="292"/>
      <c r="X765" s="292"/>
      <c r="Y765" s="292"/>
      <c r="Z765" s="292"/>
      <c r="AA765" s="292"/>
      <c r="AB765" s="292"/>
      <c r="AC765" s="292"/>
      <c r="AD765" s="292"/>
      <c r="AE765" s="422"/>
      <c r="AF765" s="406"/>
      <c r="AG765" s="406"/>
      <c r="AH765" s="406"/>
      <c r="AI765" s="406"/>
      <c r="AJ765" s="406"/>
      <c r="AK765" s="406"/>
      <c r="AL765" s="411"/>
      <c r="AM765" s="411"/>
      <c r="AN765" s="411"/>
      <c r="AO765" s="411"/>
      <c r="AP765" s="411"/>
      <c r="AQ765" s="411"/>
      <c r="AR765" s="411"/>
      <c r="AS765" s="293">
        <f>SUM(AE765:AR765)</f>
        <v>0</v>
      </c>
    </row>
    <row r="766" spans="1:45" outlineLevel="1">
      <c r="A766" s="521"/>
      <c r="B766" s="291" t="s">
        <v>309</v>
      </c>
      <c r="C766" s="288" t="s">
        <v>163</v>
      </c>
      <c r="D766" s="292"/>
      <c r="E766" s="292"/>
      <c r="F766" s="292"/>
      <c r="G766" s="292"/>
      <c r="H766" s="292"/>
      <c r="I766" s="292"/>
      <c r="J766" s="292"/>
      <c r="K766" s="292"/>
      <c r="L766" s="292"/>
      <c r="M766" s="292"/>
      <c r="N766" s="292"/>
      <c r="O766" s="292"/>
      <c r="P766" s="292"/>
      <c r="Q766" s="292">
        <f>Q765</f>
        <v>12</v>
      </c>
      <c r="R766" s="292"/>
      <c r="S766" s="292"/>
      <c r="T766" s="292"/>
      <c r="U766" s="292"/>
      <c r="V766" s="292"/>
      <c r="W766" s="292"/>
      <c r="X766" s="292"/>
      <c r="Y766" s="292"/>
      <c r="Z766" s="292"/>
      <c r="AA766" s="292"/>
      <c r="AB766" s="292"/>
      <c r="AC766" s="292"/>
      <c r="AD766" s="292"/>
      <c r="AE766" s="407">
        <f>AE765</f>
        <v>0</v>
      </c>
      <c r="AF766" s="407">
        <f t="shared" ref="AF766" si="2255">AF765</f>
        <v>0</v>
      </c>
      <c r="AG766" s="407">
        <f t="shared" ref="AG766" si="2256">AG765</f>
        <v>0</v>
      </c>
      <c r="AH766" s="407">
        <f t="shared" ref="AH766" si="2257">AH765</f>
        <v>0</v>
      </c>
      <c r="AI766" s="407">
        <f t="shared" ref="AI766" si="2258">AI765</f>
        <v>0</v>
      </c>
      <c r="AJ766" s="407">
        <f t="shared" ref="AJ766" si="2259">AJ765</f>
        <v>0</v>
      </c>
      <c r="AK766" s="407">
        <f t="shared" ref="AK766" si="2260">AK765</f>
        <v>0</v>
      </c>
      <c r="AL766" s="407">
        <f t="shared" ref="AL766" si="2261">AL765</f>
        <v>0</v>
      </c>
      <c r="AM766" s="407">
        <f t="shared" ref="AM766" si="2262">AM765</f>
        <v>0</v>
      </c>
      <c r="AN766" s="407">
        <f t="shared" ref="AN766" si="2263">AN765</f>
        <v>0</v>
      </c>
      <c r="AO766" s="407">
        <f t="shared" ref="AO766" si="2264">AO765</f>
        <v>0</v>
      </c>
      <c r="AP766" s="407">
        <f t="shared" ref="AP766" si="2265">AP765</f>
        <v>0</v>
      </c>
      <c r="AQ766" s="407">
        <f t="shared" ref="AQ766" si="2266">AQ765</f>
        <v>0</v>
      </c>
      <c r="AR766" s="407">
        <f t="shared" ref="AR766" si="2267">AR765</f>
        <v>0</v>
      </c>
      <c r="AS766" s="303"/>
    </row>
    <row r="767" spans="1:45" outlineLevel="1">
      <c r="A767" s="521"/>
      <c r="B767" s="424"/>
      <c r="C767" s="288"/>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c r="AB767" s="288"/>
      <c r="AC767" s="288"/>
      <c r="AD767" s="288"/>
      <c r="AE767" s="408"/>
      <c r="AF767" s="421"/>
      <c r="AG767" s="421"/>
      <c r="AH767" s="421"/>
      <c r="AI767" s="421"/>
      <c r="AJ767" s="421"/>
      <c r="AK767" s="421"/>
      <c r="AL767" s="421"/>
      <c r="AM767" s="421"/>
      <c r="AN767" s="421"/>
      <c r="AO767" s="421"/>
      <c r="AP767" s="421"/>
      <c r="AQ767" s="421"/>
      <c r="AR767" s="421"/>
      <c r="AS767" s="303"/>
    </row>
    <row r="768" spans="1:45" ht="30" outlineLevel="1">
      <c r="A768" s="521">
        <v>48</v>
      </c>
      <c r="B768" s="424" t="s">
        <v>140</v>
      </c>
      <c r="C768" s="288" t="s">
        <v>25</v>
      </c>
      <c r="D768" s="292"/>
      <c r="E768" s="292"/>
      <c r="F768" s="292"/>
      <c r="G768" s="292"/>
      <c r="H768" s="292"/>
      <c r="I768" s="292"/>
      <c r="J768" s="292"/>
      <c r="K768" s="292"/>
      <c r="L768" s="292"/>
      <c r="M768" s="292"/>
      <c r="N768" s="292"/>
      <c r="O768" s="292"/>
      <c r="P768" s="292"/>
      <c r="Q768" s="292">
        <v>12</v>
      </c>
      <c r="R768" s="292"/>
      <c r="S768" s="292"/>
      <c r="T768" s="292"/>
      <c r="U768" s="292"/>
      <c r="V768" s="292"/>
      <c r="W768" s="292"/>
      <c r="X768" s="292"/>
      <c r="Y768" s="292"/>
      <c r="Z768" s="292"/>
      <c r="AA768" s="292"/>
      <c r="AB768" s="292"/>
      <c r="AC768" s="292"/>
      <c r="AD768" s="292"/>
      <c r="AE768" s="422"/>
      <c r="AF768" s="406"/>
      <c r="AG768" s="406"/>
      <c r="AH768" s="406"/>
      <c r="AI768" s="406"/>
      <c r="AJ768" s="406"/>
      <c r="AK768" s="406"/>
      <c r="AL768" s="411"/>
      <c r="AM768" s="411"/>
      <c r="AN768" s="411"/>
      <c r="AO768" s="411"/>
      <c r="AP768" s="411"/>
      <c r="AQ768" s="411"/>
      <c r="AR768" s="411"/>
      <c r="AS768" s="293">
        <f>SUM(AE768:AR768)</f>
        <v>0</v>
      </c>
    </row>
    <row r="769" spans="1:46" outlineLevel="1">
      <c r="A769" s="521"/>
      <c r="B769" s="291" t="s">
        <v>309</v>
      </c>
      <c r="C769" s="288" t="s">
        <v>163</v>
      </c>
      <c r="D769" s="292"/>
      <c r="E769" s="292"/>
      <c r="F769" s="292"/>
      <c r="G769" s="292"/>
      <c r="H769" s="292"/>
      <c r="I769" s="292"/>
      <c r="J769" s="292"/>
      <c r="K769" s="292"/>
      <c r="L769" s="292"/>
      <c r="M769" s="292"/>
      <c r="N769" s="292"/>
      <c r="O769" s="292"/>
      <c r="P769" s="292"/>
      <c r="Q769" s="292">
        <f>Q768</f>
        <v>12</v>
      </c>
      <c r="R769" s="292"/>
      <c r="S769" s="292"/>
      <c r="T769" s="292"/>
      <c r="U769" s="292"/>
      <c r="V769" s="292"/>
      <c r="W769" s="292"/>
      <c r="X769" s="292"/>
      <c r="Y769" s="292"/>
      <c r="Z769" s="292"/>
      <c r="AA769" s="292"/>
      <c r="AB769" s="292"/>
      <c r="AC769" s="292"/>
      <c r="AD769" s="292"/>
      <c r="AE769" s="407">
        <f>AE768</f>
        <v>0</v>
      </c>
      <c r="AF769" s="407">
        <f t="shared" ref="AF769" si="2268">AF768</f>
        <v>0</v>
      </c>
      <c r="AG769" s="407">
        <f t="shared" ref="AG769" si="2269">AG768</f>
        <v>0</v>
      </c>
      <c r="AH769" s="407">
        <f t="shared" ref="AH769" si="2270">AH768</f>
        <v>0</v>
      </c>
      <c r="AI769" s="407">
        <f t="shared" ref="AI769" si="2271">AI768</f>
        <v>0</v>
      </c>
      <c r="AJ769" s="407">
        <f t="shared" ref="AJ769" si="2272">AJ768</f>
        <v>0</v>
      </c>
      <c r="AK769" s="407">
        <f t="shared" ref="AK769" si="2273">AK768</f>
        <v>0</v>
      </c>
      <c r="AL769" s="407">
        <f t="shared" ref="AL769" si="2274">AL768</f>
        <v>0</v>
      </c>
      <c r="AM769" s="407">
        <f t="shared" ref="AM769" si="2275">AM768</f>
        <v>0</v>
      </c>
      <c r="AN769" s="407">
        <f t="shared" ref="AN769" si="2276">AN768</f>
        <v>0</v>
      </c>
      <c r="AO769" s="407">
        <f t="shared" ref="AO769" si="2277">AO768</f>
        <v>0</v>
      </c>
      <c r="AP769" s="407">
        <f t="shared" ref="AP769" si="2278">AP768</f>
        <v>0</v>
      </c>
      <c r="AQ769" s="407">
        <f t="shared" ref="AQ769" si="2279">AQ768</f>
        <v>0</v>
      </c>
      <c r="AR769" s="407">
        <f t="shared" ref="AR769" si="2280">AR768</f>
        <v>0</v>
      </c>
      <c r="AS769" s="303"/>
    </row>
    <row r="770" spans="1:46" outlineLevel="1">
      <c r="A770" s="521"/>
      <c r="B770" s="424"/>
      <c r="C770" s="288"/>
      <c r="D770" s="288"/>
      <c r="E770" s="288"/>
      <c r="F770" s="288"/>
      <c r="G770" s="288"/>
      <c r="H770" s="288"/>
      <c r="I770" s="288"/>
      <c r="J770" s="288"/>
      <c r="K770" s="288"/>
      <c r="L770" s="288"/>
      <c r="M770" s="288"/>
      <c r="N770" s="288"/>
      <c r="O770" s="288"/>
      <c r="P770" s="288"/>
      <c r="Q770" s="288"/>
      <c r="R770" s="288"/>
      <c r="S770" s="288"/>
      <c r="T770" s="288"/>
      <c r="U770" s="288"/>
      <c r="V770" s="288"/>
      <c r="W770" s="288"/>
      <c r="X770" s="288"/>
      <c r="Y770" s="288"/>
      <c r="Z770" s="288"/>
      <c r="AA770" s="288"/>
      <c r="AB770" s="288"/>
      <c r="AC770" s="288"/>
      <c r="AD770" s="288"/>
      <c r="AE770" s="408"/>
      <c r="AF770" s="421"/>
      <c r="AG770" s="421"/>
      <c r="AH770" s="421"/>
      <c r="AI770" s="421"/>
      <c r="AJ770" s="421"/>
      <c r="AK770" s="421"/>
      <c r="AL770" s="421"/>
      <c r="AM770" s="421"/>
      <c r="AN770" s="421"/>
      <c r="AO770" s="421"/>
      <c r="AP770" s="421"/>
      <c r="AQ770" s="421"/>
      <c r="AR770" s="421"/>
      <c r="AS770" s="303"/>
    </row>
    <row r="771" spans="1:46" ht="30" outlineLevel="1">
      <c r="A771" s="521">
        <v>49</v>
      </c>
      <c r="B771" s="424" t="s">
        <v>141</v>
      </c>
      <c r="C771" s="288" t="s">
        <v>25</v>
      </c>
      <c r="D771" s="292"/>
      <c r="E771" s="292"/>
      <c r="F771" s="292"/>
      <c r="G771" s="292"/>
      <c r="H771" s="292"/>
      <c r="I771" s="292"/>
      <c r="J771" s="292"/>
      <c r="K771" s="292"/>
      <c r="L771" s="292"/>
      <c r="M771" s="292"/>
      <c r="N771" s="292"/>
      <c r="O771" s="292"/>
      <c r="P771" s="292"/>
      <c r="Q771" s="292">
        <v>12</v>
      </c>
      <c r="R771" s="292"/>
      <c r="S771" s="292"/>
      <c r="T771" s="292"/>
      <c r="U771" s="292"/>
      <c r="V771" s="292"/>
      <c r="W771" s="292"/>
      <c r="X771" s="292"/>
      <c r="Y771" s="292"/>
      <c r="Z771" s="292"/>
      <c r="AA771" s="292"/>
      <c r="AB771" s="292"/>
      <c r="AC771" s="292"/>
      <c r="AD771" s="292"/>
      <c r="AE771" s="422"/>
      <c r="AF771" s="406"/>
      <c r="AG771" s="406"/>
      <c r="AH771" s="406"/>
      <c r="AI771" s="406"/>
      <c r="AJ771" s="406"/>
      <c r="AK771" s="406"/>
      <c r="AL771" s="411"/>
      <c r="AM771" s="411"/>
      <c r="AN771" s="411"/>
      <c r="AO771" s="411"/>
      <c r="AP771" s="411"/>
      <c r="AQ771" s="411"/>
      <c r="AR771" s="411"/>
      <c r="AS771" s="293">
        <f>SUM(AE771:AR771)</f>
        <v>0</v>
      </c>
    </row>
    <row r="772" spans="1:46" outlineLevel="1">
      <c r="A772" s="521"/>
      <c r="B772" s="291" t="s">
        <v>309</v>
      </c>
      <c r="C772" s="288" t="s">
        <v>163</v>
      </c>
      <c r="D772" s="292"/>
      <c r="E772" s="292"/>
      <c r="F772" s="292"/>
      <c r="G772" s="292"/>
      <c r="H772" s="292"/>
      <c r="I772" s="292"/>
      <c r="J772" s="292"/>
      <c r="K772" s="292"/>
      <c r="L772" s="292"/>
      <c r="M772" s="292"/>
      <c r="N772" s="292"/>
      <c r="O772" s="292"/>
      <c r="P772" s="292"/>
      <c r="Q772" s="292">
        <f>Q771</f>
        <v>12</v>
      </c>
      <c r="R772" s="292"/>
      <c r="S772" s="292"/>
      <c r="T772" s="292"/>
      <c r="U772" s="292"/>
      <c r="V772" s="292"/>
      <c r="W772" s="292"/>
      <c r="X772" s="292"/>
      <c r="Y772" s="292"/>
      <c r="Z772" s="292"/>
      <c r="AA772" s="292"/>
      <c r="AB772" s="292"/>
      <c r="AC772" s="292"/>
      <c r="AD772" s="292"/>
      <c r="AE772" s="407">
        <f>AE771</f>
        <v>0</v>
      </c>
      <c r="AF772" s="407">
        <f t="shared" ref="AF772" si="2281">AF771</f>
        <v>0</v>
      </c>
      <c r="AG772" s="407">
        <f t="shared" ref="AG772" si="2282">AG771</f>
        <v>0</v>
      </c>
      <c r="AH772" s="407">
        <f t="shared" ref="AH772" si="2283">AH771</f>
        <v>0</v>
      </c>
      <c r="AI772" s="407">
        <f t="shared" ref="AI772" si="2284">AI771</f>
        <v>0</v>
      </c>
      <c r="AJ772" s="407">
        <f t="shared" ref="AJ772" si="2285">AJ771</f>
        <v>0</v>
      </c>
      <c r="AK772" s="407">
        <f t="shared" ref="AK772" si="2286">AK771</f>
        <v>0</v>
      </c>
      <c r="AL772" s="407">
        <f t="shared" ref="AL772" si="2287">AL771</f>
        <v>0</v>
      </c>
      <c r="AM772" s="407">
        <f t="shared" ref="AM772" si="2288">AM771</f>
        <v>0</v>
      </c>
      <c r="AN772" s="407">
        <f t="shared" ref="AN772" si="2289">AN771</f>
        <v>0</v>
      </c>
      <c r="AO772" s="407">
        <f t="shared" ref="AO772" si="2290">AO771</f>
        <v>0</v>
      </c>
      <c r="AP772" s="407">
        <f t="shared" ref="AP772" si="2291">AP771</f>
        <v>0</v>
      </c>
      <c r="AQ772" s="407">
        <f t="shared" ref="AQ772" si="2292">AQ771</f>
        <v>0</v>
      </c>
      <c r="AR772" s="407">
        <f t="shared" ref="AR772" si="2293">AR771</f>
        <v>0</v>
      </c>
      <c r="AS772" s="303"/>
    </row>
    <row r="773" spans="1:46" outlineLevel="1">
      <c r="A773" s="521"/>
      <c r="B773" s="291"/>
      <c r="C773" s="302"/>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c r="AA773" s="288"/>
      <c r="AB773" s="288"/>
      <c r="AC773" s="288"/>
      <c r="AD773" s="288"/>
      <c r="AE773" s="408"/>
      <c r="AF773" s="408"/>
      <c r="AG773" s="408"/>
      <c r="AH773" s="408"/>
      <c r="AI773" s="408"/>
      <c r="AJ773" s="408"/>
      <c r="AK773" s="408"/>
      <c r="AL773" s="408"/>
      <c r="AM773" s="408"/>
      <c r="AN773" s="408"/>
      <c r="AO773" s="408"/>
      <c r="AP773" s="408"/>
      <c r="AQ773" s="408"/>
      <c r="AR773" s="408"/>
      <c r="AS773" s="303"/>
    </row>
    <row r="774" spans="1:46" ht="15.75">
      <c r="B774" s="324" t="s">
        <v>310</v>
      </c>
      <c r="C774" s="326"/>
      <c r="D774" s="326">
        <f>SUM(D614:D772)</f>
        <v>76768494.959413841</v>
      </c>
      <c r="E774" s="326">
        <f t="shared" ref="E774:P774" si="2294">SUM(E614:E772)</f>
        <v>74133345.577143088</v>
      </c>
      <c r="F774" s="326">
        <f t="shared" si="2294"/>
        <v>72867722.991599783</v>
      </c>
      <c r="G774" s="326">
        <f t="shared" si="2294"/>
        <v>72767346.507695273</v>
      </c>
      <c r="H774" s="326">
        <f t="shared" si="2294"/>
        <v>72626456.412509263</v>
      </c>
      <c r="I774" s="326">
        <f t="shared" si="2294"/>
        <v>71316845.427954793</v>
      </c>
      <c r="J774" s="326">
        <f t="shared" si="2294"/>
        <v>71145024.78616856</v>
      </c>
      <c r="K774" s="326">
        <f t="shared" si="2294"/>
        <v>70960825.696920708</v>
      </c>
      <c r="L774" s="326">
        <f t="shared" si="2294"/>
        <v>68943830.687489122</v>
      </c>
      <c r="M774" s="326">
        <f t="shared" si="2294"/>
        <v>68531991.465306535</v>
      </c>
      <c r="N774" s="326">
        <f t="shared" si="2294"/>
        <v>66221132.710585199</v>
      </c>
      <c r="O774" s="326">
        <f t="shared" si="2294"/>
        <v>65097780.799401797</v>
      </c>
      <c r="P774" s="326">
        <f t="shared" si="2294"/>
        <v>24416839.720201675</v>
      </c>
      <c r="Q774" s="326"/>
      <c r="R774" s="326">
        <f>SUM(R614:R772)</f>
        <v>10047.619319124547</v>
      </c>
      <c r="S774" s="326">
        <f t="shared" ref="S774:AD774" si="2295">SUM(S614:S772)</f>
        <v>9907.8595815315912</v>
      </c>
      <c r="T774" s="326">
        <f t="shared" si="2295"/>
        <v>9836.7503891561391</v>
      </c>
      <c r="U774" s="326">
        <f t="shared" si="2295"/>
        <v>9743.7919849976897</v>
      </c>
      <c r="V774" s="326">
        <f t="shared" si="2295"/>
        <v>9726.6366611306712</v>
      </c>
      <c r="W774" s="326">
        <f t="shared" si="2295"/>
        <v>9551.8342265138508</v>
      </c>
      <c r="X774" s="326">
        <f t="shared" si="2295"/>
        <v>9523.6074019183889</v>
      </c>
      <c r="Y774" s="326">
        <f t="shared" si="2295"/>
        <v>9489.9584754232365</v>
      </c>
      <c r="Z774" s="326">
        <f t="shared" si="2295"/>
        <v>9238.6464002158355</v>
      </c>
      <c r="AA774" s="326">
        <f t="shared" si="2295"/>
        <v>9185.8270002291083</v>
      </c>
      <c r="AB774" s="326">
        <f t="shared" si="2295"/>
        <v>8974.5368377687173</v>
      </c>
      <c r="AC774" s="326">
        <f t="shared" si="2295"/>
        <v>8715.9172592286341</v>
      </c>
      <c r="AD774" s="326">
        <f t="shared" si="2295"/>
        <v>2733.9582780608416</v>
      </c>
      <c r="AE774" s="326">
        <f>IF(AE612="kWh",SUMPRODUCT(D614:D772,AE614:AE772))</f>
        <v>8559054.5513072144</v>
      </c>
      <c r="AF774" s="326">
        <f>IF(AF612="kWh",SUMPRODUCT(D614:D772,AF614:AF772))</f>
        <v>8841162.8230132405</v>
      </c>
      <c r="AG774" s="326">
        <f>IF(AG612="kw",SUMPRODUCT(Q614:Q772,R614:R772,AG614:AG772),SUMPRODUCT(D614:D772,AG614:AG772))</f>
        <v>65659.316571999865</v>
      </c>
      <c r="AH774" s="326">
        <f>IF(AH612="kw",SUMPRODUCT(Q614:Q772,R614:R772,AH614:AH772),SUMPRODUCT(D614:D772,AH614:AH772))</f>
        <v>3304.5143205572158</v>
      </c>
      <c r="AI774" s="326">
        <f>IF(AI612="kw",SUMPRODUCT(Q614:Q772,R614:R772,AI614:AI772),SUMPRODUCT(D614:D772,AI614:AI772))</f>
        <v>17163.281737433153</v>
      </c>
      <c r="AJ774" s="326">
        <f>IF(AJ612="kw",SUMPRODUCT(Q614:Q772,R614:R772,AJ614:AJ772),SUMPRODUCT(D614:D772,AJ614:AJ772))</f>
        <v>3719.1453118925965</v>
      </c>
      <c r="AK774" s="326">
        <f>IF(AK612="kw",SUMPRODUCT(Q614:Q772,R614:R772,AK614:AK772),SUMPRODUCT(D614:D772,AK614:AK772))</f>
        <v>1221656.7640601788</v>
      </c>
      <c r="AL774" s="326">
        <f>IF(AL612="kw",SUMPRODUCT(Q614:Q772,R614:R772,AL614:AL772),SUMPRODUCT(D614:D772,AL614:AL772))</f>
        <v>0</v>
      </c>
      <c r="AM774" s="326">
        <f>IF(AM612="kw",SUMPRODUCT(Q614:Q772,R614:R772,AM614:AM772),SUMPRODUCT(D614:D772,AM614:AM772))</f>
        <v>0</v>
      </c>
      <c r="AN774" s="326">
        <f>IF(AN612="kw",SUMPRODUCT(Q614:Q772,R614:R772,AN614:AN772),SUMPRODUCT(D614:D772,AN614:AN772))</f>
        <v>0</v>
      </c>
      <c r="AO774" s="326">
        <f>IF(AO612="kw",SUMPRODUCT(Q614:Q772,R614:R772,AO614:AO772),SUMPRODUCT(D614:D772,AO614:AO772))</f>
        <v>0</v>
      </c>
      <c r="AP774" s="326">
        <f>IF(AP612="kw",SUMPRODUCT(Q614:Q772,R614:R772,AP614:AP772),SUMPRODUCT(D614:D772,AP614:AP772))</f>
        <v>0</v>
      </c>
      <c r="AQ774" s="326">
        <f>IF(AQ612="kw",SUMPRODUCT(Q614:Q772,R614:R772,AQ614:AQ772),SUMPRODUCT(D614:D772,AQ614:AQ772))</f>
        <v>0</v>
      </c>
      <c r="AR774" s="326">
        <f>IF(AR612="kw",SUMPRODUCT(Q614:Q772,R614:R772,AR614:AR772),SUMPRODUCT(D614:D772,AR614:AR772))</f>
        <v>0</v>
      </c>
      <c r="AS774" s="327"/>
    </row>
    <row r="775" spans="1:46" ht="15.75">
      <c r="B775" s="387" t="s">
        <v>311</v>
      </c>
      <c r="C775" s="388"/>
      <c r="D775" s="388"/>
      <c r="E775" s="388"/>
      <c r="F775" s="388"/>
      <c r="G775" s="388"/>
      <c r="H775" s="388"/>
      <c r="I775" s="388"/>
      <c r="J775" s="388"/>
      <c r="K775" s="388"/>
      <c r="L775" s="388"/>
      <c r="M775" s="388"/>
      <c r="N775" s="388"/>
      <c r="O775" s="388"/>
      <c r="P775" s="388"/>
      <c r="Q775" s="388"/>
      <c r="R775" s="388"/>
      <c r="S775" s="388"/>
      <c r="T775" s="388"/>
      <c r="U775" s="388"/>
      <c r="V775" s="388"/>
      <c r="W775" s="388"/>
      <c r="X775" s="388"/>
      <c r="Y775" s="388"/>
      <c r="Z775" s="388"/>
      <c r="AA775" s="388"/>
      <c r="AB775" s="388"/>
      <c r="AC775" s="388"/>
      <c r="AD775" s="388"/>
      <c r="AE775" s="388">
        <f>HLOOKUP(AE611,'2. LRAMVA Threshold'!$B$42:$Q$60,10,FALSE)</f>
        <v>0</v>
      </c>
      <c r="AF775" s="388">
        <f>HLOOKUP(AF611,'2. LRAMVA Threshold'!$B$42:$Q$53,10,FALSE)</f>
        <v>0</v>
      </c>
      <c r="AG775" s="388">
        <f>HLOOKUP(AG415,'2. LRAMVA Threshold'!$B$42:$Q$53,10,FALSE)</f>
        <v>0</v>
      </c>
      <c r="AH775" s="388">
        <f>HLOOKUP(AH415,'2. LRAMVA Threshold'!$B$42:$Q$53,10,FALSE)</f>
        <v>0</v>
      </c>
      <c r="AI775" s="388">
        <f>HLOOKUP(AI415,'2. LRAMVA Threshold'!$B$42:$Q$53,10,FALSE)</f>
        <v>0</v>
      </c>
      <c r="AJ775" s="388">
        <f>HLOOKUP(AJ415,'2. LRAMVA Threshold'!$B$42:$Q$53,10,FALSE)</f>
        <v>0</v>
      </c>
      <c r="AK775" s="388">
        <f>HLOOKUP(AK415,'2. LRAMVA Threshold'!$B$42:$Q$53,10,FALSE)</f>
        <v>0</v>
      </c>
      <c r="AL775" s="388">
        <f>HLOOKUP(AL415,'2. LRAMVA Threshold'!$B$42:$Q$53,10,FALSE)</f>
        <v>0</v>
      </c>
      <c r="AM775" s="388">
        <f>HLOOKUP(AM415,'2. LRAMVA Threshold'!$B$42:$Q$53,10,FALSE)</f>
        <v>0</v>
      </c>
      <c r="AN775" s="388">
        <f>HLOOKUP(AN415,'2. LRAMVA Threshold'!$B$42:$Q$53,10,FALSE)</f>
        <v>0</v>
      </c>
      <c r="AO775" s="388">
        <f>HLOOKUP(AO415,'2. LRAMVA Threshold'!$B$42:$Q$53,10,FALSE)</f>
        <v>0</v>
      </c>
      <c r="AP775" s="388">
        <f>HLOOKUP(AP415,'2. LRAMVA Threshold'!$B$42:$Q$53,10,FALSE)</f>
        <v>0</v>
      </c>
      <c r="AQ775" s="388">
        <f>HLOOKUP(AQ415,'2. LRAMVA Threshold'!$B$42:$Q$53,10,FALSE)</f>
        <v>0</v>
      </c>
      <c r="AR775" s="388">
        <f>HLOOKUP(AR415,'2. LRAMVA Threshold'!$B$42:$Q$53,10,FALSE)</f>
        <v>0</v>
      </c>
      <c r="AS775" s="438"/>
    </row>
    <row r="776" spans="1:46">
      <c r="B776" s="390"/>
      <c r="C776" s="428"/>
      <c r="D776" s="429"/>
      <c r="E776" s="429"/>
      <c r="F776" s="429"/>
      <c r="G776" s="429"/>
      <c r="H776" s="429"/>
      <c r="I776" s="429"/>
      <c r="J776" s="429"/>
      <c r="K776" s="429"/>
      <c r="L776" s="429"/>
      <c r="M776" s="429"/>
      <c r="N776" s="392"/>
      <c r="O776" s="392"/>
      <c r="P776" s="392"/>
      <c r="Q776" s="429"/>
      <c r="R776" s="430"/>
      <c r="S776" s="429"/>
      <c r="T776" s="429"/>
      <c r="U776" s="429"/>
      <c r="V776" s="431"/>
      <c r="W776" s="431"/>
      <c r="X776" s="431"/>
      <c r="Y776" s="431"/>
      <c r="Z776" s="429"/>
      <c r="AA776" s="429"/>
      <c r="AB776" s="392"/>
      <c r="AC776" s="392"/>
      <c r="AD776" s="392"/>
      <c r="AE776" s="432"/>
      <c r="AF776" s="432"/>
      <c r="AG776" s="432"/>
      <c r="AH776" s="432"/>
      <c r="AI776" s="432"/>
      <c r="AJ776" s="432"/>
      <c r="AK776" s="432"/>
      <c r="AL776" s="395"/>
      <c r="AM776" s="395"/>
      <c r="AN776" s="395"/>
      <c r="AO776" s="395"/>
      <c r="AP776" s="395"/>
      <c r="AQ776" s="395"/>
      <c r="AR776" s="395"/>
      <c r="AS776" s="396"/>
    </row>
    <row r="777" spans="1:46">
      <c r="B777" s="321" t="s">
        <v>312</v>
      </c>
      <c r="C777" s="335"/>
      <c r="D777" s="335"/>
      <c r="E777" s="372"/>
      <c r="F777" s="372"/>
      <c r="G777" s="372"/>
      <c r="H777" s="372"/>
      <c r="I777" s="372"/>
      <c r="J777" s="372"/>
      <c r="K777" s="372"/>
      <c r="L777" s="372"/>
      <c r="M777" s="372"/>
      <c r="N777" s="372"/>
      <c r="O777" s="372"/>
      <c r="P777" s="372"/>
      <c r="Q777" s="372"/>
      <c r="R777" s="288"/>
      <c r="S777" s="337"/>
      <c r="T777" s="337"/>
      <c r="U777" s="337"/>
      <c r="V777" s="336"/>
      <c r="W777" s="336"/>
      <c r="X777" s="336"/>
      <c r="Y777" s="336"/>
      <c r="Z777" s="337"/>
      <c r="AA777" s="337"/>
      <c r="AB777" s="337"/>
      <c r="AC777" s="337"/>
      <c r="AD777" s="337"/>
      <c r="AE777" s="824">
        <f>HLOOKUP(AE$35,'3.  Distribution Rates'!$C$122:$P$135,10,FALSE)</f>
        <v>0</v>
      </c>
      <c r="AF777" s="824">
        <f>HLOOKUP(AF$35,'3.  Distribution Rates'!$C$122:$P$135,10,FALSE)</f>
        <v>0</v>
      </c>
      <c r="AG777" s="338">
        <f>HLOOKUP(AG$35,'3.  Distribution Rates'!$C$122:$P$135,10,FALSE)</f>
        <v>0</v>
      </c>
      <c r="AH777" s="338">
        <f>HLOOKUP(AH$35,'3.  Distribution Rates'!$C$122:$P$135,10,FALSE)</f>
        <v>0</v>
      </c>
      <c r="AI777" s="338">
        <f>HLOOKUP(AI$35,'3.  Distribution Rates'!$C$122:$P$135,10,FALSE)</f>
        <v>0</v>
      </c>
      <c r="AJ777" s="338">
        <f>HLOOKUP(AJ$35,'3.  Distribution Rates'!$C$122:$P$135,10,FALSE)</f>
        <v>0</v>
      </c>
      <c r="AK777" s="338">
        <f>HLOOKUP(AK$35,'3.  Distribution Rates'!$C$122:$P$135,10,FALSE)</f>
        <v>0</v>
      </c>
      <c r="AL777" s="338">
        <f>HLOOKUP(AL$35,'3.  Distribution Rates'!$C$122:$P$135,10,FALSE)</f>
        <v>0</v>
      </c>
      <c r="AM777" s="338">
        <f>HLOOKUP(AM$35,'3.  Distribution Rates'!$C$122:$P$135,10,FALSE)</f>
        <v>0</v>
      </c>
      <c r="AN777" s="338">
        <f>HLOOKUP(AN$35,'3.  Distribution Rates'!$C$122:$P$135,10,FALSE)</f>
        <v>0</v>
      </c>
      <c r="AO777" s="338">
        <f>HLOOKUP(AO$35,'3.  Distribution Rates'!$C$122:$P$135,10,FALSE)</f>
        <v>0</v>
      </c>
      <c r="AP777" s="338">
        <f>HLOOKUP(AP$35,'3.  Distribution Rates'!$C$122:$P$135,10,FALSE)</f>
        <v>0</v>
      </c>
      <c r="AQ777" s="338">
        <f>HLOOKUP(AQ$35,'3.  Distribution Rates'!$C$122:$P$135,10,FALSE)</f>
        <v>0</v>
      </c>
      <c r="AR777" s="338">
        <f>HLOOKUP(AR$35,'3.  Distribution Rates'!$C$122:$P$135,10,FALSE)</f>
        <v>0</v>
      </c>
      <c r="AS777" s="345"/>
      <c r="AT777" s="439"/>
    </row>
    <row r="778" spans="1:46">
      <c r="B778" s="321" t="s">
        <v>313</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'4.  2011-2014 LRAM'!AM141*AE777</f>
        <v>0</v>
      </c>
      <c r="AF778" s="374">
        <f>'4.  2011-2014 LRAM'!AN141*AF777</f>
        <v>0</v>
      </c>
      <c r="AG778" s="374">
        <f>'4.  2011-2014 LRAM'!AO141*AG777</f>
        <v>0</v>
      </c>
      <c r="AH778" s="374">
        <f>'4.  2011-2014 LRAM'!AP141*AH777</f>
        <v>0</v>
      </c>
      <c r="AI778" s="374">
        <f>'4.  2011-2014 LRAM'!AQ141*AI777</f>
        <v>0</v>
      </c>
      <c r="AJ778" s="374">
        <f>'4.  2011-2014 LRAM'!AR141*AJ777</f>
        <v>0</v>
      </c>
      <c r="AK778" s="374">
        <f>'4.  2011-2014 LRAM'!AS141*AK777</f>
        <v>0</v>
      </c>
      <c r="AL778" s="374">
        <f>'4.  2011-2014 LRAM'!AT141*AL777</f>
        <v>0</v>
      </c>
      <c r="AM778" s="374">
        <f>'4.  2011-2014 LRAM'!AU141*AM777</f>
        <v>0</v>
      </c>
      <c r="AN778" s="374">
        <f>'4.  2011-2014 LRAM'!AV141*AN777</f>
        <v>0</v>
      </c>
      <c r="AO778" s="374">
        <f>'4.  2011-2014 LRAM'!AW141*AO777</f>
        <v>0</v>
      </c>
      <c r="AP778" s="374">
        <f>'4.  2011-2014 LRAM'!AX141*AP777</f>
        <v>0</v>
      </c>
      <c r="AQ778" s="374">
        <f>'4.  2011-2014 LRAM'!AY141*AQ777</f>
        <v>0</v>
      </c>
      <c r="AR778" s="374">
        <f>'4.  2011-2014 LRAM'!AZ141*AR777</f>
        <v>0</v>
      </c>
      <c r="AS778" s="615">
        <f t="shared" ref="AS778:AS784" si="2296">SUM(AE778:AR778)</f>
        <v>0</v>
      </c>
      <c r="AT778" s="439"/>
    </row>
    <row r="779" spans="1:46">
      <c r="B779" s="321" t="s">
        <v>314</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f>'4.  2011-2014 LRAM'!AM280*AE777</f>
        <v>0</v>
      </c>
      <c r="AF779" s="374">
        <f>'4.  2011-2014 LRAM'!AN280*AF777</f>
        <v>0</v>
      </c>
      <c r="AG779" s="374">
        <f>'4.  2011-2014 LRAM'!AO280*AG777</f>
        <v>0</v>
      </c>
      <c r="AH779" s="374">
        <f>'4.  2011-2014 LRAM'!AP280*AH777</f>
        <v>0</v>
      </c>
      <c r="AI779" s="374">
        <f>'4.  2011-2014 LRAM'!AQ280*AI777</f>
        <v>0</v>
      </c>
      <c r="AJ779" s="374">
        <f>'4.  2011-2014 LRAM'!AR280*AJ777</f>
        <v>0</v>
      </c>
      <c r="AK779" s="374">
        <f>'4.  2011-2014 LRAM'!AS280*AK777</f>
        <v>0</v>
      </c>
      <c r="AL779" s="374">
        <f>'4.  2011-2014 LRAM'!AT280*AL777</f>
        <v>0</v>
      </c>
      <c r="AM779" s="374">
        <f>'4.  2011-2014 LRAM'!AU280*AM777</f>
        <v>0</v>
      </c>
      <c r="AN779" s="374">
        <f>'4.  2011-2014 LRAM'!AV280*AN777</f>
        <v>0</v>
      </c>
      <c r="AO779" s="374">
        <f>'4.  2011-2014 LRAM'!AW280*AO777</f>
        <v>0</v>
      </c>
      <c r="AP779" s="374">
        <f>'4.  2011-2014 LRAM'!AX280*AP777</f>
        <v>0</v>
      </c>
      <c r="AQ779" s="374">
        <f>'4.  2011-2014 LRAM'!AY280*AQ777</f>
        <v>0</v>
      </c>
      <c r="AR779" s="374">
        <f>'4.  2011-2014 LRAM'!AZ280*AR777</f>
        <v>0</v>
      </c>
      <c r="AS779" s="615">
        <f t="shared" si="2296"/>
        <v>0</v>
      </c>
      <c r="AT779" s="439"/>
    </row>
    <row r="780" spans="1:46">
      <c r="B780" s="321" t="s">
        <v>315</v>
      </c>
      <c r="C780" s="342"/>
      <c r="D780" s="306"/>
      <c r="E780" s="276"/>
      <c r="F780" s="276"/>
      <c r="G780" s="276"/>
      <c r="H780" s="276"/>
      <c r="I780" s="276"/>
      <c r="J780" s="276"/>
      <c r="K780" s="276"/>
      <c r="L780" s="276"/>
      <c r="M780" s="276"/>
      <c r="N780" s="276"/>
      <c r="O780" s="276"/>
      <c r="P780" s="276"/>
      <c r="Q780" s="276"/>
      <c r="R780" s="288"/>
      <c r="S780" s="276"/>
      <c r="T780" s="276"/>
      <c r="U780" s="276"/>
      <c r="V780" s="306"/>
      <c r="W780" s="306"/>
      <c r="X780" s="306"/>
      <c r="Y780" s="306"/>
      <c r="Z780" s="276"/>
      <c r="AA780" s="276"/>
      <c r="AB780" s="276"/>
      <c r="AC780" s="276"/>
      <c r="AD780" s="276"/>
      <c r="AE780" s="374">
        <f>'4.  2011-2014 LRAM'!AM416*AE777</f>
        <v>0</v>
      </c>
      <c r="AF780" s="374">
        <f>'4.  2011-2014 LRAM'!AN416*AF777</f>
        <v>0</v>
      </c>
      <c r="AG780" s="374">
        <f>'4.  2011-2014 LRAM'!AO416*AG777</f>
        <v>0</v>
      </c>
      <c r="AH780" s="374">
        <f>'4.  2011-2014 LRAM'!AP416*AH777</f>
        <v>0</v>
      </c>
      <c r="AI780" s="374">
        <f>'4.  2011-2014 LRAM'!AQ416*AI777</f>
        <v>0</v>
      </c>
      <c r="AJ780" s="374">
        <f>'4.  2011-2014 LRAM'!AR416*AJ777</f>
        <v>0</v>
      </c>
      <c r="AK780" s="374">
        <f>'4.  2011-2014 LRAM'!AS416*AK777</f>
        <v>0</v>
      </c>
      <c r="AL780" s="374">
        <f>'4.  2011-2014 LRAM'!AT416*AL777</f>
        <v>0</v>
      </c>
      <c r="AM780" s="374">
        <f>'4.  2011-2014 LRAM'!AU416*AM777</f>
        <v>0</v>
      </c>
      <c r="AN780" s="374">
        <f>'4.  2011-2014 LRAM'!AV416*AN777</f>
        <v>0</v>
      </c>
      <c r="AO780" s="374">
        <f>'4.  2011-2014 LRAM'!AW416*AO777</f>
        <v>0</v>
      </c>
      <c r="AP780" s="374">
        <f>'4.  2011-2014 LRAM'!AX416*AP777</f>
        <v>0</v>
      </c>
      <c r="AQ780" s="374">
        <f>'4.  2011-2014 LRAM'!AY416*AQ777</f>
        <v>0</v>
      </c>
      <c r="AR780" s="374">
        <f>'4.  2011-2014 LRAM'!AZ416*AR777</f>
        <v>0</v>
      </c>
      <c r="AS780" s="615">
        <f t="shared" si="2296"/>
        <v>0</v>
      </c>
      <c r="AT780" s="439"/>
    </row>
    <row r="781" spans="1:46">
      <c r="B781" s="321" t="s">
        <v>316</v>
      </c>
      <c r="C781" s="342"/>
      <c r="D781" s="306"/>
      <c r="E781" s="276"/>
      <c r="F781" s="276"/>
      <c r="G781" s="276"/>
      <c r="H781" s="276"/>
      <c r="I781" s="276"/>
      <c r="J781" s="276"/>
      <c r="K781" s="276"/>
      <c r="L781" s="276"/>
      <c r="M781" s="276"/>
      <c r="N781" s="276"/>
      <c r="O781" s="276"/>
      <c r="P781" s="276"/>
      <c r="Q781" s="276"/>
      <c r="R781" s="288"/>
      <c r="S781" s="276"/>
      <c r="T781" s="276"/>
      <c r="U781" s="276"/>
      <c r="V781" s="306"/>
      <c r="W781" s="306"/>
      <c r="X781" s="306"/>
      <c r="Y781" s="306"/>
      <c r="Z781" s="276"/>
      <c r="AA781" s="276"/>
      <c r="AB781" s="276"/>
      <c r="AC781" s="276"/>
      <c r="AD781" s="276"/>
      <c r="AE781" s="374">
        <f>'4.  2011-2014 LRAM'!AM553*AE777</f>
        <v>0</v>
      </c>
      <c r="AF781" s="374">
        <f>'4.  2011-2014 LRAM'!AN553*AF777</f>
        <v>0</v>
      </c>
      <c r="AG781" s="374">
        <f>'4.  2011-2014 LRAM'!AO553*AG777</f>
        <v>0</v>
      </c>
      <c r="AH781" s="374">
        <f>'4.  2011-2014 LRAM'!AP553*AH777</f>
        <v>0</v>
      </c>
      <c r="AI781" s="374">
        <f>'4.  2011-2014 LRAM'!AQ553*AI777</f>
        <v>0</v>
      </c>
      <c r="AJ781" s="374">
        <f>'4.  2011-2014 LRAM'!AR553*AJ777</f>
        <v>0</v>
      </c>
      <c r="AK781" s="374">
        <f>'4.  2011-2014 LRAM'!AS553*AK777</f>
        <v>0</v>
      </c>
      <c r="AL781" s="374">
        <f>'4.  2011-2014 LRAM'!AT553*AL777</f>
        <v>0</v>
      </c>
      <c r="AM781" s="374">
        <f>'4.  2011-2014 LRAM'!AU553*AM777</f>
        <v>0</v>
      </c>
      <c r="AN781" s="374">
        <f>'4.  2011-2014 LRAM'!AV553*AN777</f>
        <v>0</v>
      </c>
      <c r="AO781" s="374">
        <f>'4.  2011-2014 LRAM'!AW553*AO777</f>
        <v>0</v>
      </c>
      <c r="AP781" s="374">
        <f>'4.  2011-2014 LRAM'!AX553*AP777</f>
        <v>0</v>
      </c>
      <c r="AQ781" s="374">
        <f>'4.  2011-2014 LRAM'!AY553*AQ777</f>
        <v>0</v>
      </c>
      <c r="AR781" s="374">
        <f>'4.  2011-2014 LRAM'!AZ553*AR777</f>
        <v>0</v>
      </c>
      <c r="AS781" s="615">
        <f t="shared" si="2296"/>
        <v>0</v>
      </c>
      <c r="AT781" s="439"/>
    </row>
    <row r="782" spans="1:46">
      <c r="B782" s="321" t="s">
        <v>317</v>
      </c>
      <c r="C782" s="342"/>
      <c r="D782" s="306"/>
      <c r="E782" s="276"/>
      <c r="F782" s="276"/>
      <c r="G782" s="276"/>
      <c r="H782" s="276"/>
      <c r="I782" s="276"/>
      <c r="J782" s="276"/>
      <c r="K782" s="276"/>
      <c r="L782" s="276"/>
      <c r="M782" s="276"/>
      <c r="N782" s="276"/>
      <c r="O782" s="276"/>
      <c r="P782" s="276"/>
      <c r="Q782" s="276"/>
      <c r="R782" s="288"/>
      <c r="S782" s="276"/>
      <c r="T782" s="276"/>
      <c r="U782" s="276"/>
      <c r="V782" s="306"/>
      <c r="W782" s="306"/>
      <c r="X782" s="306"/>
      <c r="Y782" s="306"/>
      <c r="Z782" s="276"/>
      <c r="AA782" s="276"/>
      <c r="AB782" s="276"/>
      <c r="AC782" s="276"/>
      <c r="AD782" s="276"/>
      <c r="AE782" s="374">
        <f>AE210*AE777</f>
        <v>0</v>
      </c>
      <c r="AF782" s="374">
        <f t="shared" ref="AF782:AR782" si="2297">AF210*AF777</f>
        <v>0</v>
      </c>
      <c r="AG782" s="374">
        <f t="shared" si="2297"/>
        <v>0</v>
      </c>
      <c r="AH782" s="374">
        <f t="shared" si="2297"/>
        <v>0</v>
      </c>
      <c r="AI782" s="374">
        <f t="shared" si="2297"/>
        <v>0</v>
      </c>
      <c r="AJ782" s="374">
        <f t="shared" si="2297"/>
        <v>0</v>
      </c>
      <c r="AK782" s="374">
        <f t="shared" si="2297"/>
        <v>0</v>
      </c>
      <c r="AL782" s="374">
        <f t="shared" si="2297"/>
        <v>0</v>
      </c>
      <c r="AM782" s="374">
        <f t="shared" si="2297"/>
        <v>0</v>
      </c>
      <c r="AN782" s="374">
        <f t="shared" si="2297"/>
        <v>0</v>
      </c>
      <c r="AO782" s="374">
        <f t="shared" si="2297"/>
        <v>0</v>
      </c>
      <c r="AP782" s="374">
        <f t="shared" si="2297"/>
        <v>0</v>
      </c>
      <c r="AQ782" s="374">
        <f t="shared" si="2297"/>
        <v>0</v>
      </c>
      <c r="AR782" s="374">
        <f t="shared" si="2297"/>
        <v>0</v>
      </c>
      <c r="AS782" s="615">
        <f t="shared" si="2296"/>
        <v>0</v>
      </c>
      <c r="AT782" s="439"/>
    </row>
    <row r="783" spans="1:46">
      <c r="B783" s="321" t="s">
        <v>318</v>
      </c>
      <c r="C783" s="342"/>
      <c r="D783" s="306"/>
      <c r="E783" s="276"/>
      <c r="F783" s="276"/>
      <c r="G783" s="276"/>
      <c r="H783" s="276"/>
      <c r="I783" s="276"/>
      <c r="J783" s="276"/>
      <c r="K783" s="276"/>
      <c r="L783" s="276"/>
      <c r="M783" s="276"/>
      <c r="N783" s="276"/>
      <c r="O783" s="276"/>
      <c r="P783" s="276"/>
      <c r="Q783" s="276"/>
      <c r="R783" s="288"/>
      <c r="S783" s="276"/>
      <c r="T783" s="276"/>
      <c r="U783" s="276"/>
      <c r="V783" s="306"/>
      <c r="W783" s="306"/>
      <c r="X783" s="306"/>
      <c r="Y783" s="306"/>
      <c r="Z783" s="276"/>
      <c r="AA783" s="276"/>
      <c r="AB783" s="276"/>
      <c r="AC783" s="276"/>
      <c r="AD783" s="276"/>
      <c r="AE783" s="374">
        <f>AE400*AE777</f>
        <v>0</v>
      </c>
      <c r="AF783" s="374">
        <f t="shared" ref="AF783:AR783" si="2298">AF400*AF777</f>
        <v>0</v>
      </c>
      <c r="AG783" s="374">
        <f t="shared" si="2298"/>
        <v>0</v>
      </c>
      <c r="AH783" s="374">
        <f t="shared" si="2298"/>
        <v>0</v>
      </c>
      <c r="AI783" s="374">
        <f t="shared" si="2298"/>
        <v>0</v>
      </c>
      <c r="AJ783" s="374">
        <f t="shared" si="2298"/>
        <v>0</v>
      </c>
      <c r="AK783" s="374">
        <f t="shared" si="2298"/>
        <v>0</v>
      </c>
      <c r="AL783" s="374">
        <f t="shared" si="2298"/>
        <v>0</v>
      </c>
      <c r="AM783" s="374">
        <f t="shared" si="2298"/>
        <v>0</v>
      </c>
      <c r="AN783" s="374">
        <f t="shared" si="2298"/>
        <v>0</v>
      </c>
      <c r="AO783" s="374">
        <f t="shared" si="2298"/>
        <v>0</v>
      </c>
      <c r="AP783" s="374">
        <f t="shared" si="2298"/>
        <v>0</v>
      </c>
      <c r="AQ783" s="374">
        <f t="shared" si="2298"/>
        <v>0</v>
      </c>
      <c r="AR783" s="374">
        <f t="shared" si="2298"/>
        <v>0</v>
      </c>
      <c r="AS783" s="615">
        <f t="shared" si="2296"/>
        <v>0</v>
      </c>
      <c r="AT783" s="439"/>
    </row>
    <row r="784" spans="1:46">
      <c r="B784" s="321" t="s">
        <v>319</v>
      </c>
      <c r="C784" s="342"/>
      <c r="D784" s="306"/>
      <c r="E784" s="276"/>
      <c r="F784" s="276"/>
      <c r="G784" s="276"/>
      <c r="H784" s="276"/>
      <c r="I784" s="276"/>
      <c r="J784" s="276"/>
      <c r="K784" s="276"/>
      <c r="L784" s="276"/>
      <c r="M784" s="276"/>
      <c r="N784" s="276"/>
      <c r="O784" s="276"/>
      <c r="P784" s="276"/>
      <c r="Q784" s="276"/>
      <c r="R784" s="288"/>
      <c r="S784" s="276"/>
      <c r="T784" s="276"/>
      <c r="U784" s="276"/>
      <c r="V784" s="306"/>
      <c r="W784" s="306"/>
      <c r="X784" s="306"/>
      <c r="Y784" s="306"/>
      <c r="Z784" s="276"/>
      <c r="AA784" s="276"/>
      <c r="AB784" s="276"/>
      <c r="AC784" s="276"/>
      <c r="AD784" s="276"/>
      <c r="AE784" s="374">
        <f>AE596*AE777</f>
        <v>0</v>
      </c>
      <c r="AF784" s="374">
        <f t="shared" ref="AF784:AR784" si="2299">AF596*AF777</f>
        <v>0</v>
      </c>
      <c r="AG784" s="374">
        <f t="shared" si="2299"/>
        <v>0</v>
      </c>
      <c r="AH784" s="374">
        <f t="shared" si="2299"/>
        <v>0</v>
      </c>
      <c r="AI784" s="374">
        <f t="shared" si="2299"/>
        <v>0</v>
      </c>
      <c r="AJ784" s="374">
        <f t="shared" si="2299"/>
        <v>0</v>
      </c>
      <c r="AK784" s="374">
        <f t="shared" si="2299"/>
        <v>0</v>
      </c>
      <c r="AL784" s="374">
        <f t="shared" si="2299"/>
        <v>0</v>
      </c>
      <c r="AM784" s="374">
        <f t="shared" si="2299"/>
        <v>0</v>
      </c>
      <c r="AN784" s="374">
        <f t="shared" si="2299"/>
        <v>0</v>
      </c>
      <c r="AO784" s="374">
        <f t="shared" si="2299"/>
        <v>0</v>
      </c>
      <c r="AP784" s="374">
        <f t="shared" si="2299"/>
        <v>0</v>
      </c>
      <c r="AQ784" s="374">
        <f t="shared" si="2299"/>
        <v>0</v>
      </c>
      <c r="AR784" s="374">
        <f t="shared" si="2299"/>
        <v>0</v>
      </c>
      <c r="AS784" s="615">
        <f t="shared" si="2296"/>
        <v>0</v>
      </c>
      <c r="AT784" s="439"/>
    </row>
    <row r="785" spans="2:46">
      <c r="B785" s="321" t="s">
        <v>320</v>
      </c>
      <c r="C785" s="342"/>
      <c r="D785" s="306"/>
      <c r="E785" s="276"/>
      <c r="F785" s="276"/>
      <c r="G785" s="276"/>
      <c r="H785" s="276"/>
      <c r="I785" s="276"/>
      <c r="J785" s="276"/>
      <c r="K785" s="276"/>
      <c r="L785" s="276"/>
      <c r="M785" s="276"/>
      <c r="N785" s="276"/>
      <c r="O785" s="276"/>
      <c r="P785" s="276"/>
      <c r="Q785" s="276"/>
      <c r="R785" s="288"/>
      <c r="S785" s="276"/>
      <c r="T785" s="276"/>
      <c r="U785" s="276"/>
      <c r="V785" s="306"/>
      <c r="W785" s="306"/>
      <c r="X785" s="306"/>
      <c r="Y785" s="306"/>
      <c r="Z785" s="276"/>
      <c r="AA785" s="276"/>
      <c r="AB785" s="276"/>
      <c r="AC785" s="276"/>
      <c r="AD785" s="276"/>
      <c r="AE785" s="374">
        <f>AE774*AE777</f>
        <v>0</v>
      </c>
      <c r="AF785" s="374">
        <f t="shared" ref="AF785:AR785" si="2300">AF774*AF777</f>
        <v>0</v>
      </c>
      <c r="AG785" s="374">
        <f t="shared" si="2300"/>
        <v>0</v>
      </c>
      <c r="AH785" s="374">
        <f t="shared" si="2300"/>
        <v>0</v>
      </c>
      <c r="AI785" s="374">
        <f t="shared" si="2300"/>
        <v>0</v>
      </c>
      <c r="AJ785" s="374">
        <f t="shared" si="2300"/>
        <v>0</v>
      </c>
      <c r="AK785" s="374">
        <f t="shared" si="2300"/>
        <v>0</v>
      </c>
      <c r="AL785" s="374">
        <f t="shared" si="2300"/>
        <v>0</v>
      </c>
      <c r="AM785" s="374">
        <f t="shared" si="2300"/>
        <v>0</v>
      </c>
      <c r="AN785" s="374">
        <f t="shared" si="2300"/>
        <v>0</v>
      </c>
      <c r="AO785" s="374">
        <f t="shared" si="2300"/>
        <v>0</v>
      </c>
      <c r="AP785" s="374">
        <f t="shared" si="2300"/>
        <v>0</v>
      </c>
      <c r="AQ785" s="374">
        <f t="shared" si="2300"/>
        <v>0</v>
      </c>
      <c r="AR785" s="374">
        <f t="shared" si="2300"/>
        <v>0</v>
      </c>
      <c r="AS785" s="615">
        <f>SUM(AE785:AR785)</f>
        <v>0</v>
      </c>
      <c r="AT785" s="439"/>
    </row>
    <row r="786" spans="2:46" ht="15.75">
      <c r="B786" s="346" t="s">
        <v>321</v>
      </c>
      <c r="C786" s="342"/>
      <c r="D786" s="333"/>
      <c r="E786" s="331"/>
      <c r="F786" s="331"/>
      <c r="G786" s="331"/>
      <c r="H786" s="331"/>
      <c r="I786" s="331"/>
      <c r="J786" s="331"/>
      <c r="K786" s="331"/>
      <c r="L786" s="331"/>
      <c r="M786" s="331"/>
      <c r="N786" s="331"/>
      <c r="O786" s="331"/>
      <c r="P786" s="331"/>
      <c r="Q786" s="331"/>
      <c r="R786" s="297"/>
      <c r="S786" s="331"/>
      <c r="T786" s="331"/>
      <c r="U786" s="331"/>
      <c r="V786" s="333"/>
      <c r="W786" s="333"/>
      <c r="X786" s="333"/>
      <c r="Y786" s="333"/>
      <c r="Z786" s="331"/>
      <c r="AA786" s="331"/>
      <c r="AB786" s="331"/>
      <c r="AC786" s="331"/>
      <c r="AD786" s="331"/>
      <c r="AE786" s="343">
        <f>SUM(AE778:AE785)</f>
        <v>0</v>
      </c>
      <c r="AF786" s="343">
        <f>SUM(AF778:AF785)</f>
        <v>0</v>
      </c>
      <c r="AG786" s="343">
        <f t="shared" ref="AG786:AK786" si="2301">SUM(AG778:AG785)</f>
        <v>0</v>
      </c>
      <c r="AH786" s="343">
        <f t="shared" si="2301"/>
        <v>0</v>
      </c>
      <c r="AI786" s="343">
        <f t="shared" si="2301"/>
        <v>0</v>
      </c>
      <c r="AJ786" s="343">
        <f t="shared" si="2301"/>
        <v>0</v>
      </c>
      <c r="AK786" s="343">
        <f t="shared" si="2301"/>
        <v>0</v>
      </c>
      <c r="AL786" s="343">
        <f t="shared" ref="AL786:AR786" si="2302">SUM(AL778:AL785)</f>
        <v>0</v>
      </c>
      <c r="AM786" s="343">
        <f t="shared" si="2302"/>
        <v>0</v>
      </c>
      <c r="AN786" s="343">
        <f t="shared" si="2302"/>
        <v>0</v>
      </c>
      <c r="AO786" s="343">
        <f t="shared" si="2302"/>
        <v>0</v>
      </c>
      <c r="AP786" s="343">
        <f t="shared" si="2302"/>
        <v>0</v>
      </c>
      <c r="AQ786" s="343">
        <f t="shared" si="2302"/>
        <v>0</v>
      </c>
      <c r="AR786" s="343">
        <f t="shared" si="2302"/>
        <v>0</v>
      </c>
      <c r="AS786" s="403">
        <f>SUM(AS778:AS785)</f>
        <v>0</v>
      </c>
      <c r="AT786" s="439"/>
    </row>
    <row r="787" spans="2:46" ht="15.75">
      <c r="B787" s="346" t="s">
        <v>322</v>
      </c>
      <c r="C787" s="342"/>
      <c r="D787" s="347"/>
      <c r="E787" s="331"/>
      <c r="F787" s="331"/>
      <c r="G787" s="331"/>
      <c r="H787" s="331"/>
      <c r="I787" s="331"/>
      <c r="J787" s="331"/>
      <c r="K787" s="331"/>
      <c r="L787" s="331"/>
      <c r="M787" s="331"/>
      <c r="N787" s="331"/>
      <c r="O787" s="331"/>
      <c r="P787" s="331"/>
      <c r="Q787" s="331"/>
      <c r="R787" s="297"/>
      <c r="S787" s="331"/>
      <c r="T787" s="331"/>
      <c r="U787" s="331"/>
      <c r="V787" s="333"/>
      <c r="W787" s="333"/>
      <c r="X787" s="333"/>
      <c r="Y787" s="333"/>
      <c r="Z787" s="331"/>
      <c r="AA787" s="331"/>
      <c r="AB787" s="331"/>
      <c r="AC787" s="331"/>
      <c r="AD787" s="331"/>
      <c r="AE787" s="344">
        <f>AE775*AE777</f>
        <v>0</v>
      </c>
      <c r="AF787" s="344">
        <f t="shared" ref="AF787:AK787" si="2303">AF775*AF777</f>
        <v>0</v>
      </c>
      <c r="AG787" s="344">
        <f t="shared" si="2303"/>
        <v>0</v>
      </c>
      <c r="AH787" s="344">
        <f t="shared" si="2303"/>
        <v>0</v>
      </c>
      <c r="AI787" s="344">
        <f t="shared" si="2303"/>
        <v>0</v>
      </c>
      <c r="AJ787" s="344">
        <f t="shared" si="2303"/>
        <v>0</v>
      </c>
      <c r="AK787" s="344">
        <f t="shared" si="2303"/>
        <v>0</v>
      </c>
      <c r="AL787" s="344">
        <f t="shared" ref="AL787:AR787" si="2304">AL775*AL777</f>
        <v>0</v>
      </c>
      <c r="AM787" s="344">
        <f t="shared" si="2304"/>
        <v>0</v>
      </c>
      <c r="AN787" s="344">
        <f t="shared" si="2304"/>
        <v>0</v>
      </c>
      <c r="AO787" s="344">
        <f t="shared" si="2304"/>
        <v>0</v>
      </c>
      <c r="AP787" s="344">
        <f t="shared" si="2304"/>
        <v>0</v>
      </c>
      <c r="AQ787" s="344">
        <f t="shared" si="2304"/>
        <v>0</v>
      </c>
      <c r="AR787" s="344">
        <f t="shared" si="2304"/>
        <v>0</v>
      </c>
      <c r="AS787" s="403">
        <f>SUM(AE787:AR787)</f>
        <v>0</v>
      </c>
      <c r="AT787" s="439"/>
    </row>
    <row r="788" spans="2:46" ht="15.75">
      <c r="B788" s="346" t="s">
        <v>323</v>
      </c>
      <c r="C788" s="342"/>
      <c r="D788" s="347"/>
      <c r="E788" s="331"/>
      <c r="F788" s="331"/>
      <c r="G788" s="331"/>
      <c r="H788" s="331"/>
      <c r="I788" s="331"/>
      <c r="J788" s="331"/>
      <c r="K788" s="331"/>
      <c r="L788" s="331"/>
      <c r="M788" s="331"/>
      <c r="N788" s="331"/>
      <c r="O788" s="331"/>
      <c r="P788" s="331"/>
      <c r="Q788" s="331"/>
      <c r="R788" s="297"/>
      <c r="S788" s="331"/>
      <c r="T788" s="331"/>
      <c r="U788" s="331"/>
      <c r="V788" s="347"/>
      <c r="W788" s="347"/>
      <c r="X788" s="347"/>
      <c r="Y788" s="347"/>
      <c r="Z788" s="331"/>
      <c r="AA788" s="331"/>
      <c r="AB788" s="331"/>
      <c r="AC788" s="331"/>
      <c r="AD788" s="331"/>
      <c r="AE788" s="348"/>
      <c r="AF788" s="348"/>
      <c r="AG788" s="348"/>
      <c r="AH788" s="348"/>
      <c r="AI788" s="348"/>
      <c r="AJ788" s="348"/>
      <c r="AK788" s="348"/>
      <c r="AL788" s="348"/>
      <c r="AM788" s="348"/>
      <c r="AN788" s="348"/>
      <c r="AO788" s="348"/>
      <c r="AP788" s="348"/>
      <c r="AQ788" s="348"/>
      <c r="AR788" s="348"/>
      <c r="AS788" s="403">
        <f>AS786-AS787</f>
        <v>0</v>
      </c>
      <c r="AT788" s="439"/>
    </row>
    <row r="789" spans="2:46">
      <c r="B789" s="321"/>
      <c r="C789" s="347"/>
      <c r="D789" s="347"/>
      <c r="E789" s="331"/>
      <c r="F789" s="331"/>
      <c r="G789" s="331"/>
      <c r="H789" s="331"/>
      <c r="I789" s="331"/>
      <c r="J789" s="331"/>
      <c r="K789" s="331"/>
      <c r="L789" s="331"/>
      <c r="M789" s="331"/>
      <c r="N789" s="331"/>
      <c r="O789" s="331"/>
      <c r="P789" s="331"/>
      <c r="Q789" s="331"/>
      <c r="R789" s="297"/>
      <c r="S789" s="331"/>
      <c r="T789" s="331"/>
      <c r="U789" s="331"/>
      <c r="V789" s="347"/>
      <c r="W789" s="342"/>
      <c r="X789" s="347"/>
      <c r="Y789" s="347"/>
      <c r="Z789" s="331"/>
      <c r="AA789" s="331"/>
      <c r="AB789" s="331"/>
      <c r="AC789" s="331"/>
      <c r="AD789" s="331"/>
      <c r="AE789" s="349"/>
      <c r="AF789" s="349"/>
      <c r="AG789" s="349"/>
      <c r="AH789" s="349"/>
      <c r="AI789" s="349"/>
      <c r="AJ789" s="349"/>
      <c r="AK789" s="349"/>
      <c r="AL789" s="349"/>
      <c r="AM789" s="349"/>
      <c r="AN789" s="349"/>
      <c r="AO789" s="349"/>
      <c r="AP789" s="349"/>
      <c r="AQ789" s="349"/>
      <c r="AR789" s="349"/>
      <c r="AS789" s="345"/>
      <c r="AT789" s="439"/>
    </row>
    <row r="790" spans="2:46">
      <c r="B790" s="435" t="s">
        <v>324</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f>SUMPRODUCT($E$614:$E$772,AE614:AE772)</f>
        <v>6607329.8192684762</v>
      </c>
      <c r="AF790" s="288">
        <f>SUMPRODUCT($E$614:$E$772,AF614:AF772)</f>
        <v>8855557.1950644776</v>
      </c>
      <c r="AG790" s="288">
        <f>IF(AG612="kw",SUMPRODUCT($Q$614:$Q$772,$S$614:$S$772,AG614:AG772),SUMPRODUCT($E$614:$E$772,AG614:AG772))</f>
        <v>65471.625424111895</v>
      </c>
      <c r="AH790" s="288">
        <f t="shared" ref="AH790:AR790" si="2305">IF(AH612="kw",SUMPRODUCT($Q$614:$Q$772,$S$614:$S$772,AH614:AH772),SUMPRODUCT($E$614:$E$772,AH614:AH772))</f>
        <v>3328.4656258501282</v>
      </c>
      <c r="AI790" s="288">
        <f t="shared" si="2305"/>
        <v>17219.832357500509</v>
      </c>
      <c r="AJ790" s="288">
        <f t="shared" si="2305"/>
        <v>4057.2494311555597</v>
      </c>
      <c r="AK790" s="288">
        <f t="shared" si="2305"/>
        <v>1223203.7857143097</v>
      </c>
      <c r="AL790" s="288">
        <f t="shared" si="2305"/>
        <v>0</v>
      </c>
      <c r="AM790" s="288">
        <f t="shared" si="2305"/>
        <v>0</v>
      </c>
      <c r="AN790" s="288">
        <f t="shared" si="2305"/>
        <v>0</v>
      </c>
      <c r="AO790" s="288">
        <f t="shared" si="2305"/>
        <v>0</v>
      </c>
      <c r="AP790" s="288">
        <f t="shared" si="2305"/>
        <v>0</v>
      </c>
      <c r="AQ790" s="288">
        <f t="shared" si="2305"/>
        <v>0</v>
      </c>
      <c r="AR790" s="288">
        <f t="shared" si="2305"/>
        <v>0</v>
      </c>
      <c r="AS790" s="334"/>
    </row>
    <row r="791" spans="2:46">
      <c r="B791" s="435" t="s">
        <v>325</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f>SUMPRODUCT($F$614:$F$772,AE614:AE772)</f>
        <v>6607329.8192684762</v>
      </c>
      <c r="AF791" s="288">
        <f>SUMPRODUCT($F$614:$F$772,AF614:AF772)</f>
        <v>8802004.2280556448</v>
      </c>
      <c r="AG791" s="288">
        <f>IF(AG612="kw",SUMPRODUCT($Q$614:$Q$772,$T$614:$T$772,AG614:AG772),SUMPRODUCT($F$614:$F$772,AG614:AG772))</f>
        <v>64664.932458046671</v>
      </c>
      <c r="AH791" s="288">
        <f t="shared" ref="AH791:AR791" si="2306">IF(AH612="kw",SUMPRODUCT($Q$614:$Q$772,$T$614:$T$772,AH614:AH772),SUMPRODUCT($F$614:$F$772,AH614:AH772))</f>
        <v>3328.4656258501282</v>
      </c>
      <c r="AI791" s="288">
        <f t="shared" si="2306"/>
        <v>17219.832357500509</v>
      </c>
      <c r="AJ791" s="288">
        <f t="shared" si="2306"/>
        <v>4057.2494311555597</v>
      </c>
      <c r="AK791" s="288">
        <f t="shared" si="2306"/>
        <v>1223203.7857143097</v>
      </c>
      <c r="AL791" s="288">
        <f t="shared" si="2306"/>
        <v>0</v>
      </c>
      <c r="AM791" s="288">
        <f t="shared" si="2306"/>
        <v>0</v>
      </c>
      <c r="AN791" s="288">
        <f t="shared" si="2306"/>
        <v>0</v>
      </c>
      <c r="AO791" s="288">
        <f t="shared" si="2306"/>
        <v>0</v>
      </c>
      <c r="AP791" s="288">
        <f t="shared" si="2306"/>
        <v>0</v>
      </c>
      <c r="AQ791" s="288">
        <f t="shared" si="2306"/>
        <v>0</v>
      </c>
      <c r="AR791" s="288">
        <f t="shared" si="2306"/>
        <v>0</v>
      </c>
      <c r="AS791" s="334"/>
    </row>
    <row r="792" spans="2:46">
      <c r="B792" s="435" t="s">
        <v>839</v>
      </c>
      <c r="C792" s="301"/>
      <c r="D792" s="276"/>
      <c r="E792" s="276"/>
      <c r="F792" s="276"/>
      <c r="G792" s="276"/>
      <c r="H792" s="276"/>
      <c r="I792" s="276"/>
      <c r="J792" s="276"/>
      <c r="K792" s="276"/>
      <c r="L792" s="276"/>
      <c r="M792" s="276"/>
      <c r="N792" s="276"/>
      <c r="O792" s="276"/>
      <c r="P792" s="276"/>
      <c r="Q792" s="276"/>
      <c r="R792" s="354"/>
      <c r="S792" s="276"/>
      <c r="T792" s="276"/>
      <c r="U792" s="276"/>
      <c r="V792" s="301"/>
      <c r="W792" s="306"/>
      <c r="X792" s="306"/>
      <c r="Y792" s="276"/>
      <c r="Z792" s="276"/>
      <c r="AA792" s="306"/>
      <c r="AB792" s="306"/>
      <c r="AC792" s="306"/>
      <c r="AD792" s="306"/>
      <c r="AE792" s="288">
        <f>SUMPRODUCT($G$614:$G$772,AE614:AE772)</f>
        <v>6607329.8192684762</v>
      </c>
      <c r="AF792" s="288">
        <f>SUMPRODUCT($G$614:$G$772,AF614:AF772)</f>
        <v>8742654.0765986461</v>
      </c>
      <c r="AG792" s="288">
        <f>IF(AG612="kw",SUMPRODUCT($Q$614:$Q$772,$U$614:$U$772,AG614:AG772),SUMPRODUCT($G$614:$G$772,AG614:AG772))</f>
        <v>63632.079719720605</v>
      </c>
      <c r="AH792" s="288">
        <f t="shared" ref="AH792:AR792" si="2307">IF(AH612="kw",SUMPRODUCT($Q$614:$Q$772,$U$614:$U$772,AH614:AH772),SUMPRODUCT($G$614:$G$772,AH614:AH772))</f>
        <v>3328.4656258501282</v>
      </c>
      <c r="AI792" s="288">
        <f t="shared" si="2307"/>
        <v>17219.832357500509</v>
      </c>
      <c r="AJ792" s="288">
        <f t="shared" si="2307"/>
        <v>4057.2494311555597</v>
      </c>
      <c r="AK792" s="288">
        <f t="shared" si="2307"/>
        <v>1223203.7857143097</v>
      </c>
      <c r="AL792" s="288">
        <f t="shared" si="2307"/>
        <v>0</v>
      </c>
      <c r="AM792" s="288">
        <f t="shared" si="2307"/>
        <v>0</v>
      </c>
      <c r="AN792" s="288">
        <f t="shared" si="2307"/>
        <v>0</v>
      </c>
      <c r="AO792" s="288">
        <f t="shared" si="2307"/>
        <v>0</v>
      </c>
      <c r="AP792" s="288">
        <f t="shared" si="2307"/>
        <v>0</v>
      </c>
      <c r="AQ792" s="288">
        <f t="shared" si="2307"/>
        <v>0</v>
      </c>
      <c r="AR792" s="288">
        <f t="shared" si="2307"/>
        <v>0</v>
      </c>
      <c r="AS792" s="334"/>
    </row>
    <row r="793" spans="2:46">
      <c r="B793" s="435" t="s">
        <v>859</v>
      </c>
      <c r="C793" s="301"/>
      <c r="D793" s="276"/>
      <c r="E793" s="276"/>
      <c r="F793" s="276"/>
      <c r="G793" s="276"/>
      <c r="H793" s="276"/>
      <c r="I793" s="276"/>
      <c r="J793" s="276"/>
      <c r="K793" s="276"/>
      <c r="L793" s="276"/>
      <c r="M793" s="276"/>
      <c r="N793" s="276"/>
      <c r="O793" s="276"/>
      <c r="P793" s="276"/>
      <c r="Q793" s="276"/>
      <c r="R793" s="354"/>
      <c r="S793" s="276"/>
      <c r="T793" s="276"/>
      <c r="U793" s="276"/>
      <c r="V793" s="301"/>
      <c r="W793" s="306"/>
      <c r="X793" s="306"/>
      <c r="Y793" s="276"/>
      <c r="Z793" s="276"/>
      <c r="AA793" s="306"/>
      <c r="AB793" s="306"/>
      <c r="AC793" s="306"/>
      <c r="AD793" s="306"/>
      <c r="AE793" s="288">
        <f>SUMPRODUCT($H$614:$H$772,AE614:AE772)</f>
        <v>6607329.8192684762</v>
      </c>
      <c r="AF793" s="288">
        <f>SUMPRODUCT($H$614:$H$772,AF614:AF772)</f>
        <v>8631230.1980746258</v>
      </c>
      <c r="AG793" s="288">
        <f>IF(AG612="kw",SUMPRODUCT($Q$614:$Q$772,$V$614:$V$772,AG614:AG772),SUMPRODUCT($H$614:$H$772,AG614:AG772))</f>
        <v>63585.968842773516</v>
      </c>
      <c r="AH793" s="288">
        <f t="shared" ref="AH793:AR793" si="2308">IF(AH612="kw",SUMPRODUCT($Q$614:$Q$772,$V$614:$V$772,AH614:AH772),SUMPRODUCT($H$614:$H$772,AH614:AH772))</f>
        <v>3328.4656258501282</v>
      </c>
      <c r="AI793" s="288">
        <f t="shared" si="2308"/>
        <v>17219.832357500509</v>
      </c>
      <c r="AJ793" s="288">
        <f t="shared" si="2308"/>
        <v>4057.2494311555597</v>
      </c>
      <c r="AK793" s="288">
        <f t="shared" si="2308"/>
        <v>1223203.7857143097</v>
      </c>
      <c r="AL793" s="288">
        <f t="shared" si="2308"/>
        <v>0</v>
      </c>
      <c r="AM793" s="288">
        <f t="shared" si="2308"/>
        <v>0</v>
      </c>
      <c r="AN793" s="288">
        <f t="shared" si="2308"/>
        <v>0</v>
      </c>
      <c r="AO793" s="288">
        <f t="shared" si="2308"/>
        <v>0</v>
      </c>
      <c r="AP793" s="288">
        <f t="shared" si="2308"/>
        <v>0</v>
      </c>
      <c r="AQ793" s="288">
        <f t="shared" si="2308"/>
        <v>0</v>
      </c>
      <c r="AR793" s="288">
        <f t="shared" si="2308"/>
        <v>0</v>
      </c>
      <c r="AS793" s="334"/>
    </row>
    <row r="794" spans="2:46">
      <c r="B794" s="435" t="s">
        <v>860</v>
      </c>
      <c r="C794" s="301"/>
      <c r="D794" s="276"/>
      <c r="E794" s="276"/>
      <c r="F794" s="276"/>
      <c r="G794" s="276"/>
      <c r="H794" s="276"/>
      <c r="I794" s="276"/>
      <c r="J794" s="276"/>
      <c r="K794" s="276"/>
      <c r="L794" s="276"/>
      <c r="M794" s="276"/>
      <c r="N794" s="276"/>
      <c r="O794" s="276"/>
      <c r="P794" s="276"/>
      <c r="Q794" s="276"/>
      <c r="R794" s="354"/>
      <c r="S794" s="276"/>
      <c r="T794" s="276"/>
      <c r="U794" s="276"/>
      <c r="V794" s="301"/>
      <c r="W794" s="306"/>
      <c r="X794" s="306"/>
      <c r="Y794" s="276"/>
      <c r="Z794" s="276"/>
      <c r="AA794" s="306"/>
      <c r="AB794" s="306"/>
      <c r="AC794" s="306"/>
      <c r="AD794" s="306"/>
      <c r="AE794" s="288">
        <f>SUMPRODUCT($I$614:$I$772,AE614:AE772)</f>
        <v>6607329.8192684762</v>
      </c>
      <c r="AF794" s="288">
        <f>SUMPRODUCT($I$614:$I$772,AF614:AF772)</f>
        <v>8327635.9084557407</v>
      </c>
      <c r="AG794" s="288">
        <f>IF(AG612="kw",SUMPRODUCT($Q$614:$Q$772,$W$614:$W$772,AG614:AG772),SUMPRODUCT($I$614:$I$772,AG614:AG772))</f>
        <v>62135.308970280617</v>
      </c>
      <c r="AH794" s="288">
        <f t="shared" ref="AH794:AR794" si="2309">IF(AH612="kw",SUMPRODUCT($Q$614:$Q$772,$W$614:$W$772,AH614:AH772),SUMPRODUCT($I$614:$I$772,AH614:AH772))</f>
        <v>3271.876675211407</v>
      </c>
      <c r="AI794" s="288">
        <f t="shared" si="2309"/>
        <v>17086.222092488035</v>
      </c>
      <c r="AJ794" s="288">
        <f t="shared" si="2309"/>
        <v>4057.2494311555597</v>
      </c>
      <c r="AK794" s="288">
        <f t="shared" si="2309"/>
        <v>1214693.0172377795</v>
      </c>
      <c r="AL794" s="288">
        <f t="shared" si="2309"/>
        <v>0</v>
      </c>
      <c r="AM794" s="288">
        <f t="shared" si="2309"/>
        <v>0</v>
      </c>
      <c r="AN794" s="288">
        <f t="shared" si="2309"/>
        <v>0</v>
      </c>
      <c r="AO794" s="288">
        <f t="shared" si="2309"/>
        <v>0</v>
      </c>
      <c r="AP794" s="288">
        <f t="shared" si="2309"/>
        <v>0</v>
      </c>
      <c r="AQ794" s="288">
        <f t="shared" si="2309"/>
        <v>0</v>
      </c>
      <c r="AR794" s="288">
        <f t="shared" si="2309"/>
        <v>0</v>
      </c>
      <c r="AS794" s="334"/>
    </row>
    <row r="795" spans="2:46">
      <c r="B795" s="435" t="s">
        <v>861</v>
      </c>
      <c r="C795" s="301"/>
      <c r="D795" s="276"/>
      <c r="E795" s="276"/>
      <c r="F795" s="276"/>
      <c r="G795" s="276"/>
      <c r="H795" s="276"/>
      <c r="I795" s="276"/>
      <c r="J795" s="276"/>
      <c r="K795" s="276"/>
      <c r="L795" s="276"/>
      <c r="M795" s="276"/>
      <c r="N795" s="276"/>
      <c r="O795" s="276"/>
      <c r="P795" s="276"/>
      <c r="Q795" s="276"/>
      <c r="R795" s="354"/>
      <c r="S795" s="276"/>
      <c r="T795" s="276"/>
      <c r="U795" s="276"/>
      <c r="V795" s="301"/>
      <c r="W795" s="306"/>
      <c r="X795" s="306"/>
      <c r="Y795" s="276"/>
      <c r="Z795" s="276"/>
      <c r="AA795" s="306"/>
      <c r="AB795" s="306"/>
      <c r="AC795" s="306"/>
      <c r="AD795" s="306"/>
      <c r="AE795" s="288">
        <f>SUMPRODUCT($J$614:$J$772,AE614:AE772)</f>
        <v>6607329.8192684762</v>
      </c>
      <c r="AF795" s="288">
        <f>SUMPRODUCT($J$614:$J$772,AF614:AF772)</f>
        <v>8172615.4274248984</v>
      </c>
      <c r="AG795" s="288">
        <f>IF(AG612="kw",SUMPRODUCT($Q$614:$Q$772,$X$614:$X$772,AG614:AG772),SUMPRODUCT($J$614:$J$772,AG614:AG772))</f>
        <v>62102.189653354224</v>
      </c>
      <c r="AH795" s="288">
        <f t="shared" ref="AH795:AR795" si="2310">IF(AH612="kw",SUMPRODUCT($Q$614:$Q$772,$X$614:$X$772,AH614:AH772),SUMPRODUCT($J$614:$J$772,AH614:AH772))</f>
        <v>3271.876675211407</v>
      </c>
      <c r="AI795" s="288">
        <f t="shared" si="2310"/>
        <v>17086.222092488035</v>
      </c>
      <c r="AJ795" s="288">
        <f t="shared" si="2310"/>
        <v>4057.2494311555597</v>
      </c>
      <c r="AK795" s="288">
        <f t="shared" si="2310"/>
        <v>1214693.0172377795</v>
      </c>
      <c r="AL795" s="288">
        <f t="shared" si="2310"/>
        <v>0</v>
      </c>
      <c r="AM795" s="288">
        <f t="shared" si="2310"/>
        <v>0</v>
      </c>
      <c r="AN795" s="288">
        <f t="shared" si="2310"/>
        <v>0</v>
      </c>
      <c r="AO795" s="288">
        <f t="shared" si="2310"/>
        <v>0</v>
      </c>
      <c r="AP795" s="288">
        <f t="shared" si="2310"/>
        <v>0</v>
      </c>
      <c r="AQ795" s="288">
        <f t="shared" si="2310"/>
        <v>0</v>
      </c>
      <c r="AR795" s="288">
        <f t="shared" si="2310"/>
        <v>0</v>
      </c>
      <c r="AS795" s="334"/>
    </row>
    <row r="796" spans="2:46">
      <c r="B796" s="435" t="s">
        <v>862</v>
      </c>
      <c r="C796" s="301"/>
      <c r="D796" s="276"/>
      <c r="E796" s="276"/>
      <c r="F796" s="276"/>
      <c r="G796" s="276"/>
      <c r="H796" s="276"/>
      <c r="I796" s="276"/>
      <c r="J796" s="276"/>
      <c r="K796" s="276"/>
      <c r="L796" s="276"/>
      <c r="M796" s="276"/>
      <c r="N796" s="276"/>
      <c r="O796" s="276"/>
      <c r="P796" s="276"/>
      <c r="Q796" s="276"/>
      <c r="R796" s="354"/>
      <c r="S796" s="276"/>
      <c r="T796" s="276"/>
      <c r="U796" s="276"/>
      <c r="V796" s="301"/>
      <c r="W796" s="306"/>
      <c r="X796" s="306"/>
      <c r="Y796" s="276"/>
      <c r="Z796" s="276"/>
      <c r="AA796" s="306"/>
      <c r="AB796" s="306"/>
      <c r="AC796" s="306"/>
      <c r="AD796" s="306"/>
      <c r="AE796" s="288">
        <f>SUMPRODUCT($K$614:$K$772,AE614:AE772)</f>
        <v>6607230.7390795629</v>
      </c>
      <c r="AF796" s="288">
        <f>SUMPRODUCT($K$614:$K$772,AF614:AF772)</f>
        <v>8006576.8051645206</v>
      </c>
      <c r="AG796" s="288">
        <f>IF(AG612="kw",SUMPRODUCT($Q$614:$Q$772,$Y$614:$Y$772,AG614:AG772),SUMPRODUCT($K$614:$K$772,AG614:AG772))</f>
        <v>62062.70843374142</v>
      </c>
      <c r="AH796" s="288">
        <f t="shared" ref="AH796:AR796" si="2311">IF(AH612="kw",SUMPRODUCT($Q$614:$Q$772,$Y$614:$Y$772,AH614:AH772),SUMPRODUCT($K$614:$K$772,AH614:AH772))</f>
        <v>3271.876675211407</v>
      </c>
      <c r="AI796" s="288">
        <f t="shared" si="2311"/>
        <v>17086.222092488035</v>
      </c>
      <c r="AJ796" s="288">
        <f t="shared" si="2311"/>
        <v>4057.2494311555597</v>
      </c>
      <c r="AK796" s="288">
        <f t="shared" si="2311"/>
        <v>1214693.0172377795</v>
      </c>
      <c r="AL796" s="288">
        <f t="shared" si="2311"/>
        <v>0</v>
      </c>
      <c r="AM796" s="288">
        <f t="shared" si="2311"/>
        <v>0</v>
      </c>
      <c r="AN796" s="288">
        <f t="shared" si="2311"/>
        <v>0</v>
      </c>
      <c r="AO796" s="288">
        <f t="shared" si="2311"/>
        <v>0</v>
      </c>
      <c r="AP796" s="288">
        <f t="shared" si="2311"/>
        <v>0</v>
      </c>
      <c r="AQ796" s="288">
        <f t="shared" si="2311"/>
        <v>0</v>
      </c>
      <c r="AR796" s="288">
        <f t="shared" si="2311"/>
        <v>0</v>
      </c>
      <c r="AS796" s="334"/>
    </row>
    <row r="797" spans="2:46">
      <c r="B797" s="435" t="s">
        <v>863</v>
      </c>
      <c r="C797" s="301"/>
      <c r="D797" s="276"/>
      <c r="E797" s="276"/>
      <c r="F797" s="276"/>
      <c r="G797" s="276"/>
      <c r="H797" s="276"/>
      <c r="I797" s="276"/>
      <c r="J797" s="276"/>
      <c r="K797" s="276"/>
      <c r="L797" s="276"/>
      <c r="M797" s="276"/>
      <c r="N797" s="276"/>
      <c r="O797" s="276"/>
      <c r="P797" s="276"/>
      <c r="Q797" s="276"/>
      <c r="R797" s="354"/>
      <c r="S797" s="276"/>
      <c r="T797" s="276"/>
      <c r="U797" s="276"/>
      <c r="V797" s="301"/>
      <c r="W797" s="306"/>
      <c r="X797" s="306"/>
      <c r="Y797" s="276"/>
      <c r="Z797" s="276"/>
      <c r="AA797" s="306"/>
      <c r="AB797" s="306"/>
      <c r="AC797" s="306"/>
      <c r="AD797" s="306"/>
      <c r="AE797" s="288">
        <f>SUMPRODUCT($L$614:$L$772,AE614:AE772)</f>
        <v>6607314.0518811103</v>
      </c>
      <c r="AF797" s="288">
        <f>SUMPRODUCT($L$614:$L$772,AF614:AF772)</f>
        <v>7654531.7110252902</v>
      </c>
      <c r="AG797" s="288">
        <f>IF(AG612="kw",SUMPRODUCT($Q$614:$Q$772,$Z$614:$Z$772,AG614:AG772),SUMPRODUCT($L$614:$L$772,AG614:AG772))</f>
        <v>60357.603649701552</v>
      </c>
      <c r="AH797" s="288">
        <f t="shared" ref="AH797:AR797" si="2312">IF(AH612="kw",SUMPRODUCT($Q$614:$Q$772,$Z$614:$Z$772,AH614:AH772),SUMPRODUCT($L$614:$L$772,AH614:AH772))</f>
        <v>3196.0206823929861</v>
      </c>
      <c r="AI797" s="288">
        <f t="shared" si="2312"/>
        <v>16564.789417467204</v>
      </c>
      <c r="AJ797" s="288">
        <f t="shared" si="2312"/>
        <v>4057.2494311555597</v>
      </c>
      <c r="AK797" s="288">
        <f t="shared" si="2312"/>
        <v>1173690.7979872515</v>
      </c>
      <c r="AL797" s="288">
        <f t="shared" si="2312"/>
        <v>0</v>
      </c>
      <c r="AM797" s="288">
        <f t="shared" si="2312"/>
        <v>0</v>
      </c>
      <c r="AN797" s="288">
        <f t="shared" si="2312"/>
        <v>0</v>
      </c>
      <c r="AO797" s="288">
        <f t="shared" si="2312"/>
        <v>0</v>
      </c>
      <c r="AP797" s="288">
        <f t="shared" si="2312"/>
        <v>0</v>
      </c>
      <c r="AQ797" s="288">
        <f t="shared" si="2312"/>
        <v>0</v>
      </c>
      <c r="AR797" s="288">
        <f t="shared" si="2312"/>
        <v>0</v>
      </c>
      <c r="AS797" s="334"/>
    </row>
    <row r="798" spans="2:46">
      <c r="B798" s="436" t="s">
        <v>864</v>
      </c>
      <c r="C798" s="361"/>
      <c r="D798" s="380"/>
      <c r="E798" s="380"/>
      <c r="F798" s="380"/>
      <c r="G798" s="380"/>
      <c r="H798" s="380"/>
      <c r="I798" s="380"/>
      <c r="J798" s="380"/>
      <c r="K798" s="380"/>
      <c r="L798" s="380"/>
      <c r="M798" s="380"/>
      <c r="N798" s="380"/>
      <c r="O798" s="380"/>
      <c r="P798" s="380"/>
      <c r="Q798" s="380"/>
      <c r="R798" s="379"/>
      <c r="S798" s="380"/>
      <c r="T798" s="380"/>
      <c r="U798" s="380"/>
      <c r="V798" s="361"/>
      <c r="W798" s="381"/>
      <c r="X798" s="381"/>
      <c r="Y798" s="380"/>
      <c r="Z798" s="380"/>
      <c r="AA798" s="381"/>
      <c r="AB798" s="381"/>
      <c r="AC798" s="381"/>
      <c r="AD798" s="381"/>
      <c r="AE798" s="323">
        <f>SUMPRODUCT($M$614:$M$772,AE614:AE772)</f>
        <v>6607247.5814454556</v>
      </c>
      <c r="AF798" s="323">
        <f>SUMPRODUCT($M$614:$M$772,AF614:AF772)</f>
        <v>7518962.536907577</v>
      </c>
      <c r="AG798" s="323">
        <f>IF(AG612="kw",SUMPRODUCT($Q$614:$Q$772,$AA$614:$AA$772,AG614:AG772),SUMPRODUCT($M$614:$M$772,AG614:AG772))</f>
        <v>60044.535697389496</v>
      </c>
      <c r="AH798" s="323">
        <f t="shared" ref="AH798:AR798" si="2313">IF(AH612="kw",SUMPRODUCT($Q$614:$Q$772,$AA$614:$AA$772,AH614:AH772),SUMPRODUCT($M$614:$M$772,AH614:AH772))</f>
        <v>3196.0206823929861</v>
      </c>
      <c r="AI798" s="323">
        <f t="shared" si="2313"/>
        <v>16564.789417467204</v>
      </c>
      <c r="AJ798" s="323">
        <f t="shared" si="2313"/>
        <v>4057.2494311555597</v>
      </c>
      <c r="AK798" s="323">
        <f t="shared" si="2313"/>
        <v>1173690.7979872515</v>
      </c>
      <c r="AL798" s="323">
        <f t="shared" si="2313"/>
        <v>0</v>
      </c>
      <c r="AM798" s="323">
        <f t="shared" si="2313"/>
        <v>0</v>
      </c>
      <c r="AN798" s="323">
        <f t="shared" si="2313"/>
        <v>0</v>
      </c>
      <c r="AO798" s="323">
        <f t="shared" si="2313"/>
        <v>0</v>
      </c>
      <c r="AP798" s="323">
        <f t="shared" si="2313"/>
        <v>0</v>
      </c>
      <c r="AQ798" s="323">
        <f t="shared" si="2313"/>
        <v>0</v>
      </c>
      <c r="AR798" s="323">
        <f t="shared" si="2313"/>
        <v>0</v>
      </c>
      <c r="AS798" s="382"/>
    </row>
    <row r="799" spans="2:46" ht="20.25" customHeight="1">
      <c r="B799" s="364" t="s">
        <v>588</v>
      </c>
      <c r="C799" s="383"/>
      <c r="D799" s="384"/>
      <c r="E799" s="384"/>
      <c r="F799" s="384"/>
      <c r="G799" s="384"/>
      <c r="H799" s="384"/>
      <c r="I799" s="384"/>
      <c r="J799" s="384"/>
      <c r="K799" s="384"/>
      <c r="L799" s="384"/>
      <c r="M799" s="384"/>
      <c r="N799" s="384"/>
      <c r="O799" s="384"/>
      <c r="P799" s="384"/>
      <c r="Q799" s="384"/>
      <c r="R799" s="384"/>
      <c r="S799" s="384"/>
      <c r="T799" s="384"/>
      <c r="U799" s="384"/>
      <c r="V799" s="367"/>
      <c r="W799" s="368"/>
      <c r="X799" s="384"/>
      <c r="Y799" s="384"/>
      <c r="Z799" s="384"/>
      <c r="AA799" s="384"/>
      <c r="AB799" s="384"/>
      <c r="AC799" s="384"/>
      <c r="AD799" s="384"/>
      <c r="AE799" s="405"/>
      <c r="AF799" s="405"/>
      <c r="AG799" s="405"/>
      <c r="AH799" s="405"/>
      <c r="AI799" s="405"/>
      <c r="AJ799" s="405"/>
      <c r="AK799" s="405"/>
      <c r="AL799" s="405"/>
      <c r="AM799" s="405"/>
      <c r="AN799" s="405"/>
      <c r="AO799" s="405"/>
      <c r="AP799" s="405"/>
      <c r="AQ799" s="405"/>
      <c r="AR799" s="405"/>
      <c r="AS799" s="385"/>
    </row>
    <row r="802" spans="1:45" ht="15.75">
      <c r="B802" s="277" t="s">
        <v>326</v>
      </c>
      <c r="C802" s="278"/>
      <c r="D802" s="579" t="s">
        <v>523</v>
      </c>
      <c r="E802" s="250"/>
      <c r="F802" s="579"/>
      <c r="G802" s="250"/>
      <c r="H802" s="250"/>
      <c r="I802" s="250"/>
      <c r="J802" s="250"/>
      <c r="K802" s="250"/>
      <c r="L802" s="250"/>
      <c r="M802" s="250"/>
      <c r="N802" s="250"/>
      <c r="O802" s="250"/>
      <c r="P802" s="250"/>
      <c r="Q802" s="250"/>
      <c r="R802" s="278"/>
      <c r="S802" s="250"/>
      <c r="T802" s="250"/>
      <c r="U802" s="250"/>
      <c r="V802" s="250"/>
      <c r="W802" s="250"/>
      <c r="X802" s="250"/>
      <c r="Y802" s="250"/>
      <c r="Z802" s="250"/>
      <c r="AA802" s="250"/>
      <c r="AB802" s="250"/>
      <c r="AC802" s="250"/>
      <c r="AD802" s="250"/>
      <c r="AE802" s="267"/>
      <c r="AF802" s="264"/>
      <c r="AG802" s="264"/>
      <c r="AH802" s="264"/>
      <c r="AI802" s="264"/>
      <c r="AJ802" s="264"/>
      <c r="AK802" s="264"/>
      <c r="AL802" s="264"/>
      <c r="AM802" s="264"/>
      <c r="AN802" s="264"/>
      <c r="AO802" s="264"/>
      <c r="AP802" s="264"/>
      <c r="AQ802" s="264"/>
      <c r="AR802" s="264"/>
    </row>
    <row r="803" spans="1:45" ht="33" customHeight="1">
      <c r="B803" s="935" t="s">
        <v>211</v>
      </c>
      <c r="C803" s="937" t="s">
        <v>33</v>
      </c>
      <c r="D803" s="281" t="s">
        <v>421</v>
      </c>
      <c r="E803" s="941" t="s">
        <v>209</v>
      </c>
      <c r="F803" s="942"/>
      <c r="G803" s="942"/>
      <c r="H803" s="942"/>
      <c r="I803" s="942"/>
      <c r="J803" s="942"/>
      <c r="K803" s="942"/>
      <c r="L803" s="942"/>
      <c r="M803" s="942"/>
      <c r="N803" s="942"/>
      <c r="O803" s="942"/>
      <c r="P803" s="943"/>
      <c r="Q803" s="939" t="s">
        <v>213</v>
      </c>
      <c r="R803" s="281" t="s">
        <v>422</v>
      </c>
      <c r="S803" s="932" t="s">
        <v>212</v>
      </c>
      <c r="T803" s="933"/>
      <c r="U803" s="933"/>
      <c r="V803" s="933"/>
      <c r="W803" s="933"/>
      <c r="X803" s="933"/>
      <c r="Y803" s="933"/>
      <c r="Z803" s="933"/>
      <c r="AA803" s="933"/>
      <c r="AB803" s="933"/>
      <c r="AC803" s="933"/>
      <c r="AD803" s="944"/>
      <c r="AE803" s="932" t="s">
        <v>242</v>
      </c>
      <c r="AF803" s="933"/>
      <c r="AG803" s="933"/>
      <c r="AH803" s="933"/>
      <c r="AI803" s="933"/>
      <c r="AJ803" s="933"/>
      <c r="AK803" s="933"/>
      <c r="AL803" s="933"/>
      <c r="AM803" s="933"/>
      <c r="AN803" s="933"/>
      <c r="AO803" s="933"/>
      <c r="AP803" s="933"/>
      <c r="AQ803" s="933"/>
      <c r="AR803" s="933"/>
      <c r="AS803" s="934"/>
    </row>
    <row r="804" spans="1:45" ht="65.25" customHeight="1">
      <c r="B804" s="936"/>
      <c r="C804" s="938"/>
      <c r="D804" s="282">
        <v>2019</v>
      </c>
      <c r="E804" s="282">
        <v>2020</v>
      </c>
      <c r="F804" s="282">
        <v>2021</v>
      </c>
      <c r="G804" s="282">
        <v>2022</v>
      </c>
      <c r="H804" s="282">
        <v>2023</v>
      </c>
      <c r="I804" s="282">
        <v>2024</v>
      </c>
      <c r="J804" s="282">
        <v>2025</v>
      </c>
      <c r="K804" s="282">
        <v>2026</v>
      </c>
      <c r="L804" s="282">
        <v>2027</v>
      </c>
      <c r="M804" s="282">
        <v>2028</v>
      </c>
      <c r="N804" s="282">
        <v>2029</v>
      </c>
      <c r="O804" s="282">
        <v>2030</v>
      </c>
      <c r="P804" s="282">
        <v>2031</v>
      </c>
      <c r="Q804" s="940"/>
      <c r="R804" s="282">
        <v>2019</v>
      </c>
      <c r="S804" s="282">
        <v>2020</v>
      </c>
      <c r="T804" s="282">
        <v>2021</v>
      </c>
      <c r="U804" s="282">
        <v>2022</v>
      </c>
      <c r="V804" s="282">
        <v>2023</v>
      </c>
      <c r="W804" s="282">
        <v>2024</v>
      </c>
      <c r="X804" s="282">
        <v>2025</v>
      </c>
      <c r="Y804" s="282">
        <v>2026</v>
      </c>
      <c r="Z804" s="282">
        <v>2027</v>
      </c>
      <c r="AA804" s="282">
        <v>2028</v>
      </c>
      <c r="AB804" s="282">
        <v>2029</v>
      </c>
      <c r="AC804" s="282">
        <v>2030</v>
      </c>
      <c r="AD804" s="282">
        <v>2031</v>
      </c>
      <c r="AE804" s="282" t="str">
        <f>'1.  LRAMVA Summary'!$D$53</f>
        <v>Residential</v>
      </c>
      <c r="AF804" s="282" t="str">
        <f>'1.  LRAMVA Summary'!$E$53</f>
        <v>GS&lt;50 kW</v>
      </c>
      <c r="AG804" s="282" t="str">
        <f>'1.  LRAMVA Summary'!$F$53</f>
        <v>General Service 50 to 4,999 kW</v>
      </c>
      <c r="AH804" s="282" t="str">
        <f>'1.  LRAMVA Summary'!$G$53</f>
        <v>Large Use</v>
      </c>
      <c r="AI804" s="282" t="str">
        <f>'1.  LRAMVA Summary'!$H$53</f>
        <v>Large Use 2</v>
      </c>
      <c r="AJ804" s="282" t="str">
        <f>'1.  LRAMVA Summary'!$I$53</f>
        <v>Street Lighting</v>
      </c>
      <c r="AK804" s="282" t="str">
        <f>'1.  LRAMVA Summary'!$J$53</f>
        <v>Unmetered Scattered Load</v>
      </c>
      <c r="AL804" s="282" t="str">
        <f>'1.  LRAMVA Summary'!$K$53</f>
        <v/>
      </c>
      <c r="AM804" s="282" t="str">
        <f>'1.  LRAMVA Summary'!$L$53</f>
        <v/>
      </c>
      <c r="AN804" s="282" t="str">
        <f>'1.  LRAMVA Summary'!$M$53</f>
        <v/>
      </c>
      <c r="AO804" s="282" t="str">
        <f>'1.  LRAMVA Summary'!$N$53</f>
        <v/>
      </c>
      <c r="AP804" s="282" t="str">
        <f>'1.  LRAMVA Summary'!$O$53</f>
        <v/>
      </c>
      <c r="AQ804" s="282" t="str">
        <f>'1.  LRAMVA Summary'!$P$53</f>
        <v/>
      </c>
      <c r="AR804" s="282" t="str">
        <f>'1.  LRAMVA Summary'!$Q$53</f>
        <v/>
      </c>
      <c r="AS804" s="284" t="str">
        <f>'1.  LRAMVA Summary'!$R$53</f>
        <v>Total</v>
      </c>
    </row>
    <row r="805" spans="1:45" ht="15.75" customHeight="1">
      <c r="A805" s="521"/>
      <c r="B805" s="507" t="s">
        <v>501</v>
      </c>
      <c r="C805" s="286"/>
      <c r="D805" s="286"/>
      <c r="E805" s="286"/>
      <c r="F805" s="286"/>
      <c r="G805" s="286"/>
      <c r="H805" s="286"/>
      <c r="I805" s="286"/>
      <c r="J805" s="286"/>
      <c r="K805" s="286"/>
      <c r="L805" s="286"/>
      <c r="M805" s="286"/>
      <c r="N805" s="286"/>
      <c r="O805" s="286"/>
      <c r="P805" s="286"/>
      <c r="Q805" s="287"/>
      <c r="R805" s="286"/>
      <c r="S805" s="286"/>
      <c r="T805" s="286"/>
      <c r="U805" s="286"/>
      <c r="V805" s="286"/>
      <c r="W805" s="286"/>
      <c r="X805" s="286"/>
      <c r="Y805" s="286"/>
      <c r="Z805" s="286"/>
      <c r="AA805" s="286"/>
      <c r="AB805" s="286"/>
      <c r="AC805" s="286"/>
      <c r="AD805" s="286"/>
      <c r="AE805" s="288" t="str">
        <f>'1.  LRAMVA Summary'!$D$54</f>
        <v>kWh</v>
      </c>
      <c r="AF805" s="288" t="str">
        <f>'1.  LRAMVA Summary'!$E$54</f>
        <v>kWh</v>
      </c>
      <c r="AG805" s="288" t="str">
        <f>'1.  LRAMVA Summary'!$F$54</f>
        <v>kW</v>
      </c>
      <c r="AH805" s="288" t="str">
        <f>'1.  LRAMVA Summary'!$G$54</f>
        <v>kW</v>
      </c>
      <c r="AI805" s="288" t="str">
        <f>'1.  LRAMVA Summary'!$H$54</f>
        <v>kW</v>
      </c>
      <c r="AJ805" s="288" t="str">
        <f>'1.  LRAMVA Summary'!$I$54</f>
        <v>kW</v>
      </c>
      <c r="AK805" s="288" t="str">
        <f>'1.  LRAMVA Summary'!$J$54</f>
        <v>kWh</v>
      </c>
      <c r="AL805" s="288">
        <f>'1.  LRAMVA Summary'!$K$54</f>
        <v>0</v>
      </c>
      <c r="AM805" s="288">
        <f>'1.  LRAMVA Summary'!$L$54</f>
        <v>0</v>
      </c>
      <c r="AN805" s="288">
        <f>'1.  LRAMVA Summary'!$M$54</f>
        <v>0</v>
      </c>
      <c r="AO805" s="288">
        <f>'1.  LRAMVA Summary'!$N$54</f>
        <v>0</v>
      </c>
      <c r="AP805" s="288">
        <f>'1.  LRAMVA Summary'!$O$54</f>
        <v>0</v>
      </c>
      <c r="AQ805" s="288">
        <f>'1.  LRAMVA Summary'!$P$54</f>
        <v>0</v>
      </c>
      <c r="AR805" s="288">
        <f>'1.  LRAMVA Summary'!$Q$54</f>
        <v>0</v>
      </c>
      <c r="AS805" s="289"/>
    </row>
    <row r="806" spans="1:45" ht="15.75" outlineLevel="1">
      <c r="A806" s="521"/>
      <c r="B806" s="493" t="s">
        <v>494</v>
      </c>
      <c r="C806" s="286"/>
      <c r="D806" s="286"/>
      <c r="E806" s="286"/>
      <c r="F806" s="286"/>
      <c r="G806" s="286"/>
      <c r="H806" s="286"/>
      <c r="I806" s="286"/>
      <c r="J806" s="286"/>
      <c r="K806" s="286"/>
      <c r="L806" s="286"/>
      <c r="M806" s="286"/>
      <c r="N806" s="286"/>
      <c r="O806" s="286"/>
      <c r="P806" s="286"/>
      <c r="Q806" s="287"/>
      <c r="R806" s="286"/>
      <c r="S806" s="286"/>
      <c r="T806" s="286"/>
      <c r="U806" s="286"/>
      <c r="V806" s="286"/>
      <c r="W806" s="286"/>
      <c r="X806" s="286"/>
      <c r="Y806" s="286"/>
      <c r="Z806" s="286"/>
      <c r="AA806" s="286"/>
      <c r="AB806" s="286"/>
      <c r="AC806" s="286"/>
      <c r="AD806" s="286"/>
      <c r="AE806" s="768"/>
      <c r="AF806" s="768"/>
      <c r="AG806" s="768"/>
      <c r="AH806" s="768"/>
      <c r="AI806" s="768"/>
      <c r="AJ806" s="768"/>
      <c r="AK806" s="768"/>
      <c r="AL806" s="768"/>
      <c r="AM806" s="768"/>
      <c r="AN806" s="768"/>
      <c r="AO806" s="768"/>
      <c r="AP806" s="768"/>
      <c r="AQ806" s="768"/>
      <c r="AR806" s="768"/>
      <c r="AS806" s="769"/>
    </row>
    <row r="807" spans="1:45" outlineLevel="1">
      <c r="A807" s="521">
        <v>1</v>
      </c>
      <c r="B807" s="424" t="s">
        <v>95</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06"/>
      <c r="AF807" s="406"/>
      <c r="AG807" s="406"/>
      <c r="AH807" s="406"/>
      <c r="AI807" s="406"/>
      <c r="AJ807" s="406"/>
      <c r="AK807" s="406"/>
      <c r="AL807" s="406"/>
      <c r="AM807" s="406"/>
      <c r="AN807" s="406"/>
      <c r="AO807" s="406"/>
      <c r="AP807" s="406"/>
      <c r="AQ807" s="406"/>
      <c r="AR807" s="406"/>
      <c r="AS807" s="293">
        <f>SUM(AE807:AR807)</f>
        <v>0</v>
      </c>
    </row>
    <row r="808" spans="1:45"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14">AF807</f>
        <v>0</v>
      </c>
      <c r="AG808" s="407">
        <f t="shared" ref="AG808" si="2315">AG807</f>
        <v>0</v>
      </c>
      <c r="AH808" s="407">
        <f t="shared" ref="AH808" si="2316">AH807</f>
        <v>0</v>
      </c>
      <c r="AI808" s="407">
        <f t="shared" ref="AI808" si="2317">AI807</f>
        <v>0</v>
      </c>
      <c r="AJ808" s="407">
        <f t="shared" ref="AJ808" si="2318">AJ807</f>
        <v>0</v>
      </c>
      <c r="AK808" s="407">
        <f t="shared" ref="AK808" si="2319">AK807</f>
        <v>0</v>
      </c>
      <c r="AL808" s="407">
        <f t="shared" ref="AL808" si="2320">AL807</f>
        <v>0</v>
      </c>
      <c r="AM808" s="407">
        <f t="shared" ref="AM808" si="2321">AM807</f>
        <v>0</v>
      </c>
      <c r="AN808" s="407">
        <f t="shared" ref="AN808" si="2322">AN807</f>
        <v>0</v>
      </c>
      <c r="AO808" s="407">
        <f t="shared" ref="AO808" si="2323">AO807</f>
        <v>0</v>
      </c>
      <c r="AP808" s="407">
        <f t="shared" ref="AP808" si="2324">AP807</f>
        <v>0</v>
      </c>
      <c r="AQ808" s="407">
        <f t="shared" ref="AQ808" si="2325">AQ807</f>
        <v>0</v>
      </c>
      <c r="AR808" s="407">
        <f t="shared" ref="AR808" si="2326">AR807</f>
        <v>0</v>
      </c>
      <c r="AS808" s="294"/>
    </row>
    <row r="809" spans="1:45" ht="15.75" outlineLevel="1">
      <c r="A809" s="521"/>
      <c r="B809" s="295"/>
      <c r="C809" s="296"/>
      <c r="D809" s="296"/>
      <c r="E809" s="296"/>
      <c r="F809" s="296"/>
      <c r="G809" s="296"/>
      <c r="H809" s="296"/>
      <c r="I809" s="296"/>
      <c r="J809" s="747"/>
      <c r="K809" s="296"/>
      <c r="L809" s="296"/>
      <c r="M809" s="296"/>
      <c r="N809" s="296"/>
      <c r="O809" s="296"/>
      <c r="P809" s="296"/>
      <c r="Q809" s="297"/>
      <c r="R809" s="296"/>
      <c r="S809" s="296"/>
      <c r="T809" s="296"/>
      <c r="U809" s="296"/>
      <c r="V809" s="296"/>
      <c r="W809" s="296"/>
      <c r="X809" s="296"/>
      <c r="Y809" s="296"/>
      <c r="Z809" s="296"/>
      <c r="AA809" s="296"/>
      <c r="AB809" s="296"/>
      <c r="AC809" s="296"/>
      <c r="AD809" s="296"/>
      <c r="AE809" s="408"/>
      <c r="AF809" s="409"/>
      <c r="AG809" s="409"/>
      <c r="AH809" s="409"/>
      <c r="AI809" s="409"/>
      <c r="AJ809" s="409"/>
      <c r="AK809" s="409"/>
      <c r="AL809" s="409"/>
      <c r="AM809" s="409"/>
      <c r="AN809" s="409"/>
      <c r="AO809" s="409"/>
      <c r="AP809" s="409"/>
      <c r="AQ809" s="409"/>
      <c r="AR809" s="409"/>
      <c r="AS809" s="299"/>
    </row>
    <row r="810" spans="1:45" outlineLevel="1">
      <c r="A810" s="521">
        <v>2</v>
      </c>
      <c r="B810" s="424" t="s">
        <v>96</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06"/>
      <c r="AF810" s="406"/>
      <c r="AG810" s="406"/>
      <c r="AH810" s="406"/>
      <c r="AI810" s="406"/>
      <c r="AJ810" s="406"/>
      <c r="AK810" s="406"/>
      <c r="AL810" s="406"/>
      <c r="AM810" s="406"/>
      <c r="AN810" s="406"/>
      <c r="AO810" s="406"/>
      <c r="AP810" s="406"/>
      <c r="AQ810" s="406"/>
      <c r="AR810" s="406"/>
      <c r="AS810" s="293">
        <f>SUM(AE810:AR810)</f>
        <v>0</v>
      </c>
    </row>
    <row r="811" spans="1:45"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27">AF810</f>
        <v>0</v>
      </c>
      <c r="AG811" s="407">
        <f t="shared" ref="AG811" si="2328">AG810</f>
        <v>0</v>
      </c>
      <c r="AH811" s="407">
        <f t="shared" ref="AH811" si="2329">AH810</f>
        <v>0</v>
      </c>
      <c r="AI811" s="407">
        <f t="shared" ref="AI811" si="2330">AI810</f>
        <v>0</v>
      </c>
      <c r="AJ811" s="407">
        <f t="shared" ref="AJ811" si="2331">AJ810</f>
        <v>0</v>
      </c>
      <c r="AK811" s="407">
        <f t="shared" ref="AK811" si="2332">AK810</f>
        <v>0</v>
      </c>
      <c r="AL811" s="407">
        <f t="shared" ref="AL811" si="2333">AL810</f>
        <v>0</v>
      </c>
      <c r="AM811" s="407">
        <f t="shared" ref="AM811" si="2334">AM810</f>
        <v>0</v>
      </c>
      <c r="AN811" s="407">
        <f t="shared" ref="AN811" si="2335">AN810</f>
        <v>0</v>
      </c>
      <c r="AO811" s="407">
        <f t="shared" ref="AO811" si="2336">AO810</f>
        <v>0</v>
      </c>
      <c r="AP811" s="407">
        <f t="shared" ref="AP811" si="2337">AP810</f>
        <v>0</v>
      </c>
      <c r="AQ811" s="407">
        <f t="shared" ref="AQ811" si="2338">AQ810</f>
        <v>0</v>
      </c>
      <c r="AR811" s="407">
        <f t="shared" ref="AR811" si="2339">AR810</f>
        <v>0</v>
      </c>
      <c r="AS811" s="294"/>
    </row>
    <row r="812" spans="1:45" ht="15.75" outlineLevel="1">
      <c r="A812" s="521"/>
      <c r="B812" s="295"/>
      <c r="C812" s="296"/>
      <c r="D812" s="301"/>
      <c r="E812" s="301"/>
      <c r="F812" s="301"/>
      <c r="G812" s="301"/>
      <c r="H812" s="301"/>
      <c r="I812" s="301"/>
      <c r="J812" s="301"/>
      <c r="K812" s="301"/>
      <c r="L812" s="301"/>
      <c r="M812" s="301"/>
      <c r="N812" s="301"/>
      <c r="O812" s="301"/>
      <c r="P812" s="301"/>
      <c r="Q812" s="297"/>
      <c r="R812" s="301"/>
      <c r="S812" s="301"/>
      <c r="T812" s="301"/>
      <c r="U812" s="301"/>
      <c r="V812" s="301"/>
      <c r="W812" s="301"/>
      <c r="X812" s="301"/>
      <c r="Y812" s="301"/>
      <c r="Z812" s="301"/>
      <c r="AA812" s="301"/>
      <c r="AB812" s="301"/>
      <c r="AC812" s="301"/>
      <c r="AD812" s="301"/>
      <c r="AE812" s="408"/>
      <c r="AF812" s="409"/>
      <c r="AG812" s="409"/>
      <c r="AH812" s="409"/>
      <c r="AI812" s="409"/>
      <c r="AJ812" s="409"/>
      <c r="AK812" s="409"/>
      <c r="AL812" s="409"/>
      <c r="AM812" s="409"/>
      <c r="AN812" s="409"/>
      <c r="AO812" s="409"/>
      <c r="AP812" s="409"/>
      <c r="AQ812" s="409"/>
      <c r="AR812" s="409"/>
      <c r="AS812" s="299"/>
    </row>
    <row r="813" spans="1:45" outlineLevel="1">
      <c r="A813" s="521">
        <v>3</v>
      </c>
      <c r="B813" s="424" t="s">
        <v>97</v>
      </c>
      <c r="C813" s="288" t="s">
        <v>25</v>
      </c>
      <c r="D813" s="292"/>
      <c r="E813" s="292"/>
      <c r="F813" s="292"/>
      <c r="G813" s="292"/>
      <c r="H813" s="292"/>
      <c r="I813" s="292"/>
      <c r="J813" s="292"/>
      <c r="K813" s="292"/>
      <c r="L813" s="292"/>
      <c r="M813" s="292"/>
      <c r="N813" s="292"/>
      <c r="O813" s="292"/>
      <c r="P813" s="292"/>
      <c r="Q813" s="288"/>
      <c r="R813" s="292"/>
      <c r="S813" s="292"/>
      <c r="T813" s="292"/>
      <c r="U813" s="292"/>
      <c r="V813" s="292"/>
      <c r="W813" s="292"/>
      <c r="X813" s="292"/>
      <c r="Y813" s="292"/>
      <c r="Z813" s="292"/>
      <c r="AA813" s="292"/>
      <c r="AB813" s="292"/>
      <c r="AC813" s="292"/>
      <c r="AD813" s="292"/>
      <c r="AE813" s="406"/>
      <c r="AF813" s="406"/>
      <c r="AG813" s="406"/>
      <c r="AH813" s="406"/>
      <c r="AI813" s="406"/>
      <c r="AJ813" s="406"/>
      <c r="AK813" s="406"/>
      <c r="AL813" s="406"/>
      <c r="AM813" s="406"/>
      <c r="AN813" s="406"/>
      <c r="AO813" s="406"/>
      <c r="AP813" s="406"/>
      <c r="AQ813" s="406"/>
      <c r="AR813" s="406"/>
      <c r="AS813" s="293">
        <f>SUM(AE813:AR813)</f>
        <v>0</v>
      </c>
    </row>
    <row r="814" spans="1:45" outlineLevel="1">
      <c r="A814" s="521"/>
      <c r="B814" s="291" t="s">
        <v>341</v>
      </c>
      <c r="C814" s="288" t="s">
        <v>163</v>
      </c>
      <c r="D814" s="292"/>
      <c r="E814" s="292"/>
      <c r="F814" s="292"/>
      <c r="G814" s="292"/>
      <c r="H814" s="292"/>
      <c r="I814" s="292"/>
      <c r="J814" s="292"/>
      <c r="K814" s="292"/>
      <c r="L814" s="292"/>
      <c r="M814" s="292"/>
      <c r="N814" s="292"/>
      <c r="O814" s="292"/>
      <c r="P814" s="292"/>
      <c r="Q814" s="464"/>
      <c r="R814" s="292"/>
      <c r="S814" s="292"/>
      <c r="T814" s="292"/>
      <c r="U814" s="292"/>
      <c r="V814" s="292"/>
      <c r="W814" s="292"/>
      <c r="X814" s="292"/>
      <c r="Y814" s="292"/>
      <c r="Z814" s="292"/>
      <c r="AA814" s="292"/>
      <c r="AB814" s="292"/>
      <c r="AC814" s="292"/>
      <c r="AD814" s="292"/>
      <c r="AE814" s="407">
        <f>AE813</f>
        <v>0</v>
      </c>
      <c r="AF814" s="407">
        <f t="shared" ref="AF814" si="2340">AF813</f>
        <v>0</v>
      </c>
      <c r="AG814" s="407">
        <f t="shared" ref="AG814" si="2341">AG813</f>
        <v>0</v>
      </c>
      <c r="AH814" s="407">
        <f t="shared" ref="AH814" si="2342">AH813</f>
        <v>0</v>
      </c>
      <c r="AI814" s="407">
        <f t="shared" ref="AI814" si="2343">AI813</f>
        <v>0</v>
      </c>
      <c r="AJ814" s="407">
        <f t="shared" ref="AJ814" si="2344">AJ813</f>
        <v>0</v>
      </c>
      <c r="AK814" s="407">
        <f t="shared" ref="AK814" si="2345">AK813</f>
        <v>0</v>
      </c>
      <c r="AL814" s="407">
        <f t="shared" ref="AL814" si="2346">AL813</f>
        <v>0</v>
      </c>
      <c r="AM814" s="407">
        <f t="shared" ref="AM814" si="2347">AM813</f>
        <v>0</v>
      </c>
      <c r="AN814" s="407">
        <f t="shared" ref="AN814" si="2348">AN813</f>
        <v>0</v>
      </c>
      <c r="AO814" s="407">
        <f t="shared" ref="AO814" si="2349">AO813</f>
        <v>0</v>
      </c>
      <c r="AP814" s="407">
        <f t="shared" ref="AP814" si="2350">AP813</f>
        <v>0</v>
      </c>
      <c r="AQ814" s="407">
        <f t="shared" ref="AQ814" si="2351">AQ813</f>
        <v>0</v>
      </c>
      <c r="AR814" s="407">
        <f t="shared" ref="AR814" si="2352">AR813</f>
        <v>0</v>
      </c>
      <c r="AS814" s="294"/>
    </row>
    <row r="815" spans="1:45" outlineLevel="1">
      <c r="A815" s="521"/>
      <c r="B815" s="291"/>
      <c r="C815" s="302"/>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408"/>
      <c r="AF815" s="408"/>
      <c r="AG815" s="408"/>
      <c r="AH815" s="408"/>
      <c r="AI815" s="408"/>
      <c r="AJ815" s="408"/>
      <c r="AK815" s="408"/>
      <c r="AL815" s="408"/>
      <c r="AM815" s="408"/>
      <c r="AN815" s="408"/>
      <c r="AO815" s="408"/>
      <c r="AP815" s="408"/>
      <c r="AQ815" s="408"/>
      <c r="AR815" s="408"/>
      <c r="AS815" s="303"/>
    </row>
    <row r="816" spans="1:45" outlineLevel="1">
      <c r="A816" s="521">
        <v>4</v>
      </c>
      <c r="B816" s="509" t="s">
        <v>663</v>
      </c>
      <c r="C816" s="288" t="s">
        <v>25</v>
      </c>
      <c r="D816" s="292"/>
      <c r="E816" s="292"/>
      <c r="F816" s="292"/>
      <c r="G816" s="292"/>
      <c r="H816" s="292"/>
      <c r="I816" s="292"/>
      <c r="J816" s="292"/>
      <c r="K816" s="292"/>
      <c r="L816" s="292"/>
      <c r="M816" s="292"/>
      <c r="N816" s="292"/>
      <c r="O816" s="292"/>
      <c r="P816" s="292"/>
      <c r="Q816" s="288"/>
      <c r="R816" s="292"/>
      <c r="S816" s="292"/>
      <c r="T816" s="292"/>
      <c r="U816" s="292"/>
      <c r="V816" s="292"/>
      <c r="W816" s="292"/>
      <c r="X816" s="292"/>
      <c r="Y816" s="292"/>
      <c r="Z816" s="292"/>
      <c r="AA816" s="292"/>
      <c r="AB816" s="292"/>
      <c r="AC816" s="292"/>
      <c r="AD816" s="292"/>
      <c r="AE816" s="411"/>
      <c r="AF816" s="411"/>
      <c r="AG816" s="411"/>
      <c r="AH816" s="411"/>
      <c r="AI816" s="411"/>
      <c r="AJ816" s="411"/>
      <c r="AK816" s="411"/>
      <c r="AL816" s="406"/>
      <c r="AM816" s="406"/>
      <c r="AN816" s="406"/>
      <c r="AO816" s="406"/>
      <c r="AP816" s="406"/>
      <c r="AQ816" s="406"/>
      <c r="AR816" s="406"/>
      <c r="AS816" s="293">
        <f>SUM(AE816:AR816)</f>
        <v>0</v>
      </c>
    </row>
    <row r="817" spans="1:45" outlineLevel="1">
      <c r="A817" s="521"/>
      <c r="B817" s="291" t="s">
        <v>341</v>
      </c>
      <c r="C817" s="288" t="s">
        <v>163</v>
      </c>
      <c r="D817" s="292"/>
      <c r="E817" s="292"/>
      <c r="F817" s="292"/>
      <c r="G817" s="292"/>
      <c r="H817" s="292"/>
      <c r="I817" s="292"/>
      <c r="J817" s="292"/>
      <c r="K817" s="292"/>
      <c r="L817" s="292"/>
      <c r="M817" s="292"/>
      <c r="N817" s="292"/>
      <c r="O817" s="292"/>
      <c r="P817" s="292"/>
      <c r="Q817" s="464"/>
      <c r="R817" s="292"/>
      <c r="S817" s="292"/>
      <c r="T817" s="292"/>
      <c r="U817" s="292"/>
      <c r="V817" s="292"/>
      <c r="W817" s="292"/>
      <c r="X817" s="292"/>
      <c r="Y817" s="292"/>
      <c r="Z817" s="292"/>
      <c r="AA817" s="292"/>
      <c r="AB817" s="292"/>
      <c r="AC817" s="292"/>
      <c r="AD817" s="292"/>
      <c r="AE817" s="407">
        <f>AE816</f>
        <v>0</v>
      </c>
      <c r="AF817" s="407">
        <f t="shared" ref="AF817" si="2353">AF816</f>
        <v>0</v>
      </c>
      <c r="AG817" s="407">
        <f t="shared" ref="AG817" si="2354">AG816</f>
        <v>0</v>
      </c>
      <c r="AH817" s="407">
        <f t="shared" ref="AH817" si="2355">AH816</f>
        <v>0</v>
      </c>
      <c r="AI817" s="407">
        <f t="shared" ref="AI817" si="2356">AI816</f>
        <v>0</v>
      </c>
      <c r="AJ817" s="407">
        <f t="shared" ref="AJ817" si="2357">AJ816</f>
        <v>0</v>
      </c>
      <c r="AK817" s="407">
        <f t="shared" ref="AK817" si="2358">AK816</f>
        <v>0</v>
      </c>
      <c r="AL817" s="407">
        <f t="shared" ref="AL817" si="2359">AL816</f>
        <v>0</v>
      </c>
      <c r="AM817" s="407">
        <f t="shared" ref="AM817" si="2360">AM816</f>
        <v>0</v>
      </c>
      <c r="AN817" s="407">
        <f t="shared" ref="AN817" si="2361">AN816</f>
        <v>0</v>
      </c>
      <c r="AO817" s="407">
        <f t="shared" ref="AO817" si="2362">AO816</f>
        <v>0</v>
      </c>
      <c r="AP817" s="407">
        <f t="shared" ref="AP817" si="2363">AP816</f>
        <v>0</v>
      </c>
      <c r="AQ817" s="407">
        <f t="shared" ref="AQ817" si="2364">AQ816</f>
        <v>0</v>
      </c>
      <c r="AR817" s="407">
        <f t="shared" ref="AR817" si="2365">AR816</f>
        <v>0</v>
      </c>
      <c r="AS817" s="294"/>
    </row>
    <row r="818" spans="1:45" outlineLevel="1">
      <c r="A818" s="521"/>
      <c r="B818" s="291"/>
      <c r="C818" s="302"/>
      <c r="D818" s="301"/>
      <c r="E818" s="301"/>
      <c r="F818" s="301"/>
      <c r="G818" s="301"/>
      <c r="H818" s="301"/>
      <c r="I818" s="301"/>
      <c r="J818" s="301"/>
      <c r="K818" s="301"/>
      <c r="L818" s="301"/>
      <c r="M818" s="301"/>
      <c r="N818" s="301"/>
      <c r="O818" s="301"/>
      <c r="P818" s="301"/>
      <c r="Q818" s="288"/>
      <c r="R818" s="301"/>
      <c r="S818" s="301"/>
      <c r="T818" s="301"/>
      <c r="U818" s="301"/>
      <c r="V818" s="301"/>
      <c r="W818" s="301"/>
      <c r="X818" s="301"/>
      <c r="Y818" s="301"/>
      <c r="Z818" s="301"/>
      <c r="AA818" s="301"/>
      <c r="AB818" s="301"/>
      <c r="AC818" s="301"/>
      <c r="AD818" s="301"/>
      <c r="AE818" s="408"/>
      <c r="AF818" s="408"/>
      <c r="AG818" s="408"/>
      <c r="AH818" s="408"/>
      <c r="AI818" s="408"/>
      <c r="AJ818" s="408"/>
      <c r="AK818" s="408"/>
      <c r="AL818" s="408"/>
      <c r="AM818" s="408"/>
      <c r="AN818" s="408"/>
      <c r="AO818" s="408"/>
      <c r="AP818" s="408"/>
      <c r="AQ818" s="408"/>
      <c r="AR818" s="408"/>
      <c r="AS818" s="303"/>
    </row>
    <row r="819" spans="1:45" ht="15.75" customHeight="1" outlineLevel="1">
      <c r="A819" s="521">
        <v>5</v>
      </c>
      <c r="B819" s="424" t="s">
        <v>98</v>
      </c>
      <c r="C819" s="288" t="s">
        <v>25</v>
      </c>
      <c r="D819" s="292"/>
      <c r="E819" s="292"/>
      <c r="F819" s="292"/>
      <c r="G819" s="292"/>
      <c r="H819" s="292"/>
      <c r="I819" s="292"/>
      <c r="J819" s="292"/>
      <c r="K819" s="292"/>
      <c r="L819" s="292"/>
      <c r="M819" s="292"/>
      <c r="N819" s="292"/>
      <c r="O819" s="292"/>
      <c r="P819" s="292"/>
      <c r="Q819" s="288"/>
      <c r="R819" s="292"/>
      <c r="S819" s="292"/>
      <c r="T819" s="292"/>
      <c r="U819" s="292"/>
      <c r="V819" s="292"/>
      <c r="W819" s="292"/>
      <c r="X819" s="292"/>
      <c r="Y819" s="292"/>
      <c r="Z819" s="292"/>
      <c r="AA819" s="292"/>
      <c r="AB819" s="292"/>
      <c r="AC819" s="292"/>
      <c r="AD819" s="292"/>
      <c r="AE819" s="411"/>
      <c r="AF819" s="411"/>
      <c r="AG819" s="411"/>
      <c r="AH819" s="411"/>
      <c r="AI819" s="411"/>
      <c r="AJ819" s="411"/>
      <c r="AK819" s="411"/>
      <c r="AL819" s="406"/>
      <c r="AM819" s="406"/>
      <c r="AN819" s="406"/>
      <c r="AO819" s="406"/>
      <c r="AP819" s="406"/>
      <c r="AQ819" s="406"/>
      <c r="AR819" s="406"/>
      <c r="AS819" s="293">
        <f>SUM(AE819:AR819)</f>
        <v>0</v>
      </c>
    </row>
    <row r="820" spans="1:45" ht="20.25" customHeight="1" outlineLevel="1">
      <c r="A820" s="521"/>
      <c r="B820" s="291" t="s">
        <v>341</v>
      </c>
      <c r="C820" s="288" t="s">
        <v>163</v>
      </c>
      <c r="D820" s="292"/>
      <c r="E820" s="292"/>
      <c r="F820" s="292"/>
      <c r="G820" s="292"/>
      <c r="H820" s="292"/>
      <c r="I820" s="292"/>
      <c r="J820" s="292"/>
      <c r="K820" s="292"/>
      <c r="L820" s="292"/>
      <c r="M820" s="292"/>
      <c r="N820" s="292"/>
      <c r="O820" s="292"/>
      <c r="P820" s="292"/>
      <c r="Q820" s="464"/>
      <c r="R820" s="292"/>
      <c r="S820" s="292"/>
      <c r="T820" s="292"/>
      <c r="U820" s="292"/>
      <c r="V820" s="292"/>
      <c r="W820" s="292"/>
      <c r="X820" s="292"/>
      <c r="Y820" s="292"/>
      <c r="Z820" s="292"/>
      <c r="AA820" s="292"/>
      <c r="AB820" s="292"/>
      <c r="AC820" s="292"/>
      <c r="AD820" s="292"/>
      <c r="AE820" s="407">
        <f>AE819</f>
        <v>0</v>
      </c>
      <c r="AF820" s="407">
        <f t="shared" ref="AF820" si="2366">AF819</f>
        <v>0</v>
      </c>
      <c r="AG820" s="407">
        <f t="shared" ref="AG820" si="2367">AG819</f>
        <v>0</v>
      </c>
      <c r="AH820" s="407">
        <f t="shared" ref="AH820" si="2368">AH819</f>
        <v>0</v>
      </c>
      <c r="AI820" s="407">
        <f t="shared" ref="AI820" si="2369">AI819</f>
        <v>0</v>
      </c>
      <c r="AJ820" s="407">
        <f t="shared" ref="AJ820" si="2370">AJ819</f>
        <v>0</v>
      </c>
      <c r="AK820" s="407">
        <f t="shared" ref="AK820" si="2371">AK819</f>
        <v>0</v>
      </c>
      <c r="AL820" s="407">
        <f t="shared" ref="AL820" si="2372">AL819</f>
        <v>0</v>
      </c>
      <c r="AM820" s="407">
        <f t="shared" ref="AM820" si="2373">AM819</f>
        <v>0</v>
      </c>
      <c r="AN820" s="407">
        <f t="shared" ref="AN820" si="2374">AN819</f>
        <v>0</v>
      </c>
      <c r="AO820" s="407">
        <f t="shared" ref="AO820" si="2375">AO819</f>
        <v>0</v>
      </c>
      <c r="AP820" s="407">
        <f t="shared" ref="AP820" si="2376">AP819</f>
        <v>0</v>
      </c>
      <c r="AQ820" s="407">
        <f t="shared" ref="AQ820" si="2377">AQ819</f>
        <v>0</v>
      </c>
      <c r="AR820" s="407">
        <f t="shared" ref="AR820" si="2378">AR819</f>
        <v>0</v>
      </c>
      <c r="AS820" s="294"/>
    </row>
    <row r="821" spans="1:45" outlineLevel="1">
      <c r="A821" s="521"/>
      <c r="B821" s="291"/>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c r="AB821" s="288"/>
      <c r="AC821" s="288"/>
      <c r="AD821" s="288"/>
      <c r="AE821" s="418"/>
      <c r="AF821" s="419"/>
      <c r="AG821" s="419"/>
      <c r="AH821" s="419"/>
      <c r="AI821" s="419"/>
      <c r="AJ821" s="419"/>
      <c r="AK821" s="419"/>
      <c r="AL821" s="419"/>
      <c r="AM821" s="419"/>
      <c r="AN821" s="419"/>
      <c r="AO821" s="419"/>
      <c r="AP821" s="419"/>
      <c r="AQ821" s="419"/>
      <c r="AR821" s="419"/>
      <c r="AS821" s="294"/>
    </row>
    <row r="822" spans="1:45" ht="15.75" outlineLevel="1">
      <c r="A822" s="521"/>
      <c r="B822" s="316" t="s">
        <v>495</v>
      </c>
      <c r="C822" s="286"/>
      <c r="D822" s="286"/>
      <c r="E822" s="286"/>
      <c r="F822" s="286"/>
      <c r="G822" s="286"/>
      <c r="H822" s="286"/>
      <c r="I822" s="286"/>
      <c r="J822" s="286"/>
      <c r="K822" s="286"/>
      <c r="L822" s="286"/>
      <c r="M822" s="286"/>
      <c r="N822" s="286"/>
      <c r="O822" s="286"/>
      <c r="P822" s="286"/>
      <c r="Q822" s="287"/>
      <c r="R822" s="286"/>
      <c r="S822" s="286"/>
      <c r="T822" s="286"/>
      <c r="U822" s="286"/>
      <c r="V822" s="286"/>
      <c r="W822" s="286"/>
      <c r="X822" s="286"/>
      <c r="Y822" s="286"/>
      <c r="Z822" s="286"/>
      <c r="AA822" s="286"/>
      <c r="AB822" s="286"/>
      <c r="AC822" s="286"/>
      <c r="AD822" s="286"/>
      <c r="AE822" s="410"/>
      <c r="AF822" s="410"/>
      <c r="AG822" s="410"/>
      <c r="AH822" s="410"/>
      <c r="AI822" s="410"/>
      <c r="AJ822" s="410"/>
      <c r="AK822" s="410"/>
      <c r="AL822" s="410"/>
      <c r="AM822" s="410"/>
      <c r="AN822" s="410"/>
      <c r="AO822" s="410"/>
      <c r="AP822" s="410"/>
      <c r="AQ822" s="410"/>
      <c r="AR822" s="410"/>
      <c r="AS822" s="289"/>
    </row>
    <row r="823" spans="1:45" outlineLevel="1">
      <c r="A823" s="521">
        <v>6</v>
      </c>
      <c r="B823" s="424" t="s">
        <v>99</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379">AF823</f>
        <v>0</v>
      </c>
      <c r="AG824" s="407">
        <f t="shared" ref="AG824" si="2380">AG823</f>
        <v>0</v>
      </c>
      <c r="AH824" s="407">
        <f t="shared" ref="AH824" si="2381">AH823</f>
        <v>0</v>
      </c>
      <c r="AI824" s="407">
        <f t="shared" ref="AI824" si="2382">AI823</f>
        <v>0</v>
      </c>
      <c r="AJ824" s="407">
        <f t="shared" ref="AJ824" si="2383">AJ823</f>
        <v>0</v>
      </c>
      <c r="AK824" s="407">
        <f t="shared" ref="AK824" si="2384">AK823</f>
        <v>0</v>
      </c>
      <c r="AL824" s="407">
        <f t="shared" ref="AL824" si="2385">AL823</f>
        <v>0</v>
      </c>
      <c r="AM824" s="407">
        <f t="shared" ref="AM824" si="2386">AM823</f>
        <v>0</v>
      </c>
      <c r="AN824" s="407">
        <f t="shared" ref="AN824" si="2387">AN823</f>
        <v>0</v>
      </c>
      <c r="AO824" s="407">
        <f t="shared" ref="AO824" si="2388">AO823</f>
        <v>0</v>
      </c>
      <c r="AP824" s="407">
        <f t="shared" ref="AP824" si="2389">AP823</f>
        <v>0</v>
      </c>
      <c r="AQ824" s="407">
        <f t="shared" ref="AQ824" si="2390">AQ823</f>
        <v>0</v>
      </c>
      <c r="AR824" s="407">
        <f t="shared" ref="AR824" si="2391">AR823</f>
        <v>0</v>
      </c>
      <c r="AS824" s="308"/>
    </row>
    <row r="825" spans="1:45" outlineLevel="1">
      <c r="A825" s="521"/>
      <c r="B825" s="307"/>
      <c r="C825" s="309"/>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c r="AA825" s="288"/>
      <c r="AB825" s="288"/>
      <c r="AC825" s="288"/>
      <c r="AD825" s="288"/>
      <c r="AE825" s="412"/>
      <c r="AF825" s="412"/>
      <c r="AG825" s="412"/>
      <c r="AH825" s="412"/>
      <c r="AI825" s="412"/>
      <c r="AJ825" s="412"/>
      <c r="AK825" s="412"/>
      <c r="AL825" s="412"/>
      <c r="AM825" s="412"/>
      <c r="AN825" s="412"/>
      <c r="AO825" s="412"/>
      <c r="AP825" s="412"/>
      <c r="AQ825" s="412"/>
      <c r="AR825" s="412"/>
      <c r="AS825" s="310"/>
    </row>
    <row r="826" spans="1:45" ht="30" outlineLevel="1">
      <c r="A826" s="521">
        <v>7</v>
      </c>
      <c r="B826" s="424" t="s">
        <v>100</v>
      </c>
      <c r="C826" s="288" t="s">
        <v>25</v>
      </c>
      <c r="D826" s="292"/>
      <c r="E826" s="292"/>
      <c r="F826" s="292"/>
      <c r="G826" s="292"/>
      <c r="H826" s="292"/>
      <c r="I826" s="292"/>
      <c r="J826" s="292"/>
      <c r="K826" s="292"/>
      <c r="L826" s="292"/>
      <c r="M826" s="292"/>
      <c r="N826" s="292"/>
      <c r="O826" s="292"/>
      <c r="P826" s="292"/>
      <c r="Q826" s="292">
        <v>12</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outlineLevel="1">
      <c r="A827" s="521"/>
      <c r="B827" s="291" t="s">
        <v>341</v>
      </c>
      <c r="C827" s="288" t="s">
        <v>163</v>
      </c>
      <c r="D827" s="292"/>
      <c r="E827" s="292"/>
      <c r="F827" s="292"/>
      <c r="G827" s="292"/>
      <c r="H827" s="292"/>
      <c r="I827" s="292"/>
      <c r="J827" s="292"/>
      <c r="K827" s="292"/>
      <c r="L827" s="292"/>
      <c r="M827" s="292"/>
      <c r="N827" s="292"/>
      <c r="O827" s="292"/>
      <c r="P827" s="292"/>
      <c r="Q827" s="292">
        <f>Q826</f>
        <v>12</v>
      </c>
      <c r="R827" s="292"/>
      <c r="S827" s="292"/>
      <c r="T827" s="292"/>
      <c r="U827" s="292"/>
      <c r="V827" s="292"/>
      <c r="W827" s="292"/>
      <c r="X827" s="292"/>
      <c r="Y827" s="292"/>
      <c r="Z827" s="292"/>
      <c r="AA827" s="292"/>
      <c r="AB827" s="292"/>
      <c r="AC827" s="292"/>
      <c r="AD827" s="292"/>
      <c r="AE827" s="407">
        <f>AE826</f>
        <v>0</v>
      </c>
      <c r="AF827" s="407">
        <f t="shared" ref="AF827" si="2392">AF826</f>
        <v>0</v>
      </c>
      <c r="AG827" s="407">
        <f t="shared" ref="AG827" si="2393">AG826</f>
        <v>0</v>
      </c>
      <c r="AH827" s="407">
        <f t="shared" ref="AH827" si="2394">AH826</f>
        <v>0</v>
      </c>
      <c r="AI827" s="407">
        <f t="shared" ref="AI827" si="2395">AI826</f>
        <v>0</v>
      </c>
      <c r="AJ827" s="407">
        <f t="shared" ref="AJ827" si="2396">AJ826</f>
        <v>0</v>
      </c>
      <c r="AK827" s="407">
        <f t="shared" ref="AK827" si="2397">AK826</f>
        <v>0</v>
      </c>
      <c r="AL827" s="407">
        <f t="shared" ref="AL827" si="2398">AL826</f>
        <v>0</v>
      </c>
      <c r="AM827" s="407">
        <f t="shared" ref="AM827" si="2399">AM826</f>
        <v>0</v>
      </c>
      <c r="AN827" s="407">
        <f t="shared" ref="AN827" si="2400">AN826</f>
        <v>0</v>
      </c>
      <c r="AO827" s="407">
        <f t="shared" ref="AO827" si="2401">AO826</f>
        <v>0</v>
      </c>
      <c r="AP827" s="407">
        <f t="shared" ref="AP827" si="2402">AP826</f>
        <v>0</v>
      </c>
      <c r="AQ827" s="407">
        <f t="shared" ref="AQ827" si="2403">AQ826</f>
        <v>0</v>
      </c>
      <c r="AR827" s="407">
        <f t="shared" ref="AR827" si="2404">AR826</f>
        <v>0</v>
      </c>
      <c r="AS827" s="308"/>
    </row>
    <row r="828" spans="1:45" outlineLevel="1">
      <c r="A828" s="521"/>
      <c r="B828" s="311"/>
      <c r="C828" s="309"/>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c r="AA828" s="288"/>
      <c r="AB828" s="288"/>
      <c r="AC828" s="288"/>
      <c r="AD828" s="288"/>
      <c r="AE828" s="412"/>
      <c r="AF828" s="413"/>
      <c r="AG828" s="412"/>
      <c r="AH828" s="412"/>
      <c r="AI828" s="412"/>
      <c r="AJ828" s="412"/>
      <c r="AK828" s="412"/>
      <c r="AL828" s="412"/>
      <c r="AM828" s="412"/>
      <c r="AN828" s="412"/>
      <c r="AO828" s="412"/>
      <c r="AP828" s="412"/>
      <c r="AQ828" s="412"/>
      <c r="AR828" s="412"/>
      <c r="AS828" s="310"/>
    </row>
    <row r="829" spans="1:45" outlineLevel="1">
      <c r="A829" s="521">
        <v>8</v>
      </c>
      <c r="B829" s="424" t="s">
        <v>101</v>
      </c>
      <c r="C829" s="288" t="s">
        <v>25</v>
      </c>
      <c r="D829" s="292"/>
      <c r="E829" s="292"/>
      <c r="F829" s="292"/>
      <c r="G829" s="292"/>
      <c r="H829" s="292"/>
      <c r="I829" s="292"/>
      <c r="J829" s="292"/>
      <c r="K829" s="292"/>
      <c r="L829" s="292"/>
      <c r="M829" s="292"/>
      <c r="N829" s="292"/>
      <c r="O829" s="292"/>
      <c r="P829" s="292"/>
      <c r="Q829" s="292">
        <v>12</v>
      </c>
      <c r="R829" s="292"/>
      <c r="S829" s="292"/>
      <c r="T829" s="292"/>
      <c r="U829" s="292"/>
      <c r="V829" s="292"/>
      <c r="W829" s="292"/>
      <c r="X829" s="292"/>
      <c r="Y829" s="292"/>
      <c r="Z829" s="292"/>
      <c r="AA829" s="292"/>
      <c r="AB829" s="292"/>
      <c r="AC829" s="292"/>
      <c r="AD829" s="292"/>
      <c r="AE829" s="411"/>
      <c r="AF829" s="411"/>
      <c r="AG829" s="411"/>
      <c r="AH829" s="411"/>
      <c r="AI829" s="411"/>
      <c r="AJ829" s="411"/>
      <c r="AK829" s="411"/>
      <c r="AL829" s="411"/>
      <c r="AM829" s="411"/>
      <c r="AN829" s="411"/>
      <c r="AO829" s="411"/>
      <c r="AP829" s="411"/>
      <c r="AQ829" s="411"/>
      <c r="AR829" s="411"/>
      <c r="AS829" s="293">
        <f>SUM(AE829:AR829)</f>
        <v>0</v>
      </c>
    </row>
    <row r="830" spans="1:45" outlineLevel="1">
      <c r="A830" s="521"/>
      <c r="B830" s="291" t="s">
        <v>341</v>
      </c>
      <c r="C830" s="288" t="s">
        <v>163</v>
      </c>
      <c r="D830" s="292"/>
      <c r="E830" s="292"/>
      <c r="F830" s="292"/>
      <c r="G830" s="292"/>
      <c r="H830" s="292"/>
      <c r="I830" s="292"/>
      <c r="J830" s="292"/>
      <c r="K830" s="292"/>
      <c r="L830" s="292"/>
      <c r="M830" s="292"/>
      <c r="N830" s="292"/>
      <c r="O830" s="292"/>
      <c r="P830" s="292"/>
      <c r="Q830" s="292">
        <f>Q829</f>
        <v>12</v>
      </c>
      <c r="R830" s="292"/>
      <c r="S830" s="292"/>
      <c r="T830" s="292"/>
      <c r="U830" s="292"/>
      <c r="V830" s="292"/>
      <c r="W830" s="292"/>
      <c r="X830" s="292"/>
      <c r="Y830" s="292"/>
      <c r="Z830" s="292"/>
      <c r="AA830" s="292"/>
      <c r="AB830" s="292"/>
      <c r="AC830" s="292"/>
      <c r="AD830" s="292"/>
      <c r="AE830" s="407">
        <f>AE829</f>
        <v>0</v>
      </c>
      <c r="AF830" s="407">
        <f t="shared" ref="AF830" si="2405">AF829</f>
        <v>0</v>
      </c>
      <c r="AG830" s="407">
        <f t="shared" ref="AG830" si="2406">AG829</f>
        <v>0</v>
      </c>
      <c r="AH830" s="407">
        <f t="shared" ref="AH830" si="2407">AH829</f>
        <v>0</v>
      </c>
      <c r="AI830" s="407">
        <f t="shared" ref="AI830" si="2408">AI829</f>
        <v>0</v>
      </c>
      <c r="AJ830" s="407">
        <f t="shared" ref="AJ830" si="2409">AJ829</f>
        <v>0</v>
      </c>
      <c r="AK830" s="407">
        <f t="shared" ref="AK830" si="2410">AK829</f>
        <v>0</v>
      </c>
      <c r="AL830" s="407">
        <f t="shared" ref="AL830" si="2411">AL829</f>
        <v>0</v>
      </c>
      <c r="AM830" s="407">
        <f t="shared" ref="AM830" si="2412">AM829</f>
        <v>0</v>
      </c>
      <c r="AN830" s="407">
        <f t="shared" ref="AN830" si="2413">AN829</f>
        <v>0</v>
      </c>
      <c r="AO830" s="407">
        <f t="shared" ref="AO830" si="2414">AO829</f>
        <v>0</v>
      </c>
      <c r="AP830" s="407">
        <f t="shared" ref="AP830" si="2415">AP829</f>
        <v>0</v>
      </c>
      <c r="AQ830" s="407">
        <f t="shared" ref="AQ830" si="2416">AQ829</f>
        <v>0</v>
      </c>
      <c r="AR830" s="407">
        <f t="shared" ref="AR830" si="2417">AR829</f>
        <v>0</v>
      </c>
      <c r="AS830" s="308"/>
    </row>
    <row r="831" spans="1:45" outlineLevel="1">
      <c r="A831" s="521"/>
      <c r="B831" s="311"/>
      <c r="C831" s="309"/>
      <c r="D831" s="313"/>
      <c r="E831" s="313"/>
      <c r="F831" s="313"/>
      <c r="G831" s="313"/>
      <c r="H831" s="313"/>
      <c r="I831" s="313"/>
      <c r="J831" s="313"/>
      <c r="K831" s="313"/>
      <c r="L831" s="313"/>
      <c r="M831" s="313"/>
      <c r="N831" s="313"/>
      <c r="O831" s="313"/>
      <c r="P831" s="313"/>
      <c r="Q831" s="288"/>
      <c r="R831" s="313"/>
      <c r="S831" s="313"/>
      <c r="T831" s="313"/>
      <c r="U831" s="313"/>
      <c r="V831" s="313"/>
      <c r="W831" s="313"/>
      <c r="X831" s="313"/>
      <c r="Y831" s="313"/>
      <c r="Z831" s="313"/>
      <c r="AA831" s="313"/>
      <c r="AB831" s="313"/>
      <c r="AC831" s="313"/>
      <c r="AD831" s="313"/>
      <c r="AE831" s="412"/>
      <c r="AF831" s="413"/>
      <c r="AG831" s="412"/>
      <c r="AH831" s="412"/>
      <c r="AI831" s="412"/>
      <c r="AJ831" s="412"/>
      <c r="AK831" s="412"/>
      <c r="AL831" s="412"/>
      <c r="AM831" s="412"/>
      <c r="AN831" s="412"/>
      <c r="AO831" s="412"/>
      <c r="AP831" s="412"/>
      <c r="AQ831" s="412"/>
      <c r="AR831" s="412"/>
      <c r="AS831" s="310"/>
    </row>
    <row r="832" spans="1:45" outlineLevel="1">
      <c r="A832" s="521">
        <v>9</v>
      </c>
      <c r="B832" s="424" t="s">
        <v>102</v>
      </c>
      <c r="C832" s="288" t="s">
        <v>25</v>
      </c>
      <c r="D832" s="292"/>
      <c r="E832" s="292"/>
      <c r="F832" s="292"/>
      <c r="G832" s="292"/>
      <c r="H832" s="292"/>
      <c r="I832" s="292"/>
      <c r="J832" s="292"/>
      <c r="K832" s="292"/>
      <c r="L832" s="292"/>
      <c r="M832" s="292"/>
      <c r="N832" s="292"/>
      <c r="O832" s="292"/>
      <c r="P832" s="292"/>
      <c r="Q832" s="292">
        <v>12</v>
      </c>
      <c r="R832" s="292"/>
      <c r="S832" s="292"/>
      <c r="T832" s="292"/>
      <c r="U832" s="292"/>
      <c r="V832" s="292"/>
      <c r="W832" s="292"/>
      <c r="X832" s="292"/>
      <c r="Y832" s="292"/>
      <c r="Z832" s="292"/>
      <c r="AA832" s="292"/>
      <c r="AB832" s="292"/>
      <c r="AC832" s="292"/>
      <c r="AD832" s="292"/>
      <c r="AE832" s="411"/>
      <c r="AF832" s="411"/>
      <c r="AG832" s="411"/>
      <c r="AH832" s="411"/>
      <c r="AI832" s="411"/>
      <c r="AJ832" s="411"/>
      <c r="AK832" s="411"/>
      <c r="AL832" s="411"/>
      <c r="AM832" s="411"/>
      <c r="AN832" s="411"/>
      <c r="AO832" s="411"/>
      <c r="AP832" s="411"/>
      <c r="AQ832" s="411"/>
      <c r="AR832" s="411"/>
      <c r="AS832" s="293">
        <f>SUM(AE832:AR832)</f>
        <v>0</v>
      </c>
    </row>
    <row r="833" spans="1:45" outlineLevel="1">
      <c r="A833" s="521"/>
      <c r="B833" s="291" t="s">
        <v>341</v>
      </c>
      <c r="C833" s="288" t="s">
        <v>163</v>
      </c>
      <c r="D833" s="292"/>
      <c r="E833" s="292"/>
      <c r="F833" s="292"/>
      <c r="G833" s="292"/>
      <c r="H833" s="292"/>
      <c r="I833" s="292"/>
      <c r="J833" s="292"/>
      <c r="K833" s="292"/>
      <c r="L833" s="292"/>
      <c r="M833" s="292"/>
      <c r="N833" s="292"/>
      <c r="O833" s="292"/>
      <c r="P833" s="292"/>
      <c r="Q833" s="292">
        <f>Q832</f>
        <v>12</v>
      </c>
      <c r="R833" s="292"/>
      <c r="S833" s="292"/>
      <c r="T833" s="292"/>
      <c r="U833" s="292"/>
      <c r="V833" s="292"/>
      <c r="W833" s="292"/>
      <c r="X833" s="292"/>
      <c r="Y833" s="292"/>
      <c r="Z833" s="292"/>
      <c r="AA833" s="292"/>
      <c r="AB833" s="292"/>
      <c r="AC833" s="292"/>
      <c r="AD833" s="292"/>
      <c r="AE833" s="407">
        <f>AE832</f>
        <v>0</v>
      </c>
      <c r="AF833" s="407">
        <f t="shared" ref="AF833" si="2418">AF832</f>
        <v>0</v>
      </c>
      <c r="AG833" s="407">
        <f t="shared" ref="AG833" si="2419">AG832</f>
        <v>0</v>
      </c>
      <c r="AH833" s="407">
        <f t="shared" ref="AH833" si="2420">AH832</f>
        <v>0</v>
      </c>
      <c r="AI833" s="407">
        <f t="shared" ref="AI833" si="2421">AI832</f>
        <v>0</v>
      </c>
      <c r="AJ833" s="407">
        <f t="shared" ref="AJ833" si="2422">AJ832</f>
        <v>0</v>
      </c>
      <c r="AK833" s="407">
        <f t="shared" ref="AK833" si="2423">AK832</f>
        <v>0</v>
      </c>
      <c r="AL833" s="407">
        <f t="shared" ref="AL833" si="2424">AL832</f>
        <v>0</v>
      </c>
      <c r="AM833" s="407">
        <f t="shared" ref="AM833" si="2425">AM832</f>
        <v>0</v>
      </c>
      <c r="AN833" s="407">
        <f t="shared" ref="AN833" si="2426">AN832</f>
        <v>0</v>
      </c>
      <c r="AO833" s="407">
        <f t="shared" ref="AO833" si="2427">AO832</f>
        <v>0</v>
      </c>
      <c r="AP833" s="407">
        <f t="shared" ref="AP833" si="2428">AP832</f>
        <v>0</v>
      </c>
      <c r="AQ833" s="407">
        <f t="shared" ref="AQ833" si="2429">AQ832</f>
        <v>0</v>
      </c>
      <c r="AR833" s="407">
        <f t="shared" ref="AR833" si="2430">AR832</f>
        <v>0</v>
      </c>
      <c r="AS833" s="308"/>
    </row>
    <row r="834" spans="1:45" outlineLevel="1">
      <c r="A834" s="521"/>
      <c r="B834" s="311"/>
      <c r="C834" s="309"/>
      <c r="D834" s="313"/>
      <c r="E834" s="313"/>
      <c r="F834" s="313"/>
      <c r="G834" s="313"/>
      <c r="H834" s="313"/>
      <c r="I834" s="313"/>
      <c r="J834" s="313"/>
      <c r="K834" s="313"/>
      <c r="L834" s="313"/>
      <c r="M834" s="313"/>
      <c r="N834" s="313"/>
      <c r="O834" s="313"/>
      <c r="P834" s="313"/>
      <c r="Q834" s="288"/>
      <c r="R834" s="313"/>
      <c r="S834" s="313"/>
      <c r="T834" s="313"/>
      <c r="U834" s="313"/>
      <c r="V834" s="313"/>
      <c r="W834" s="313"/>
      <c r="X834" s="313"/>
      <c r="Y834" s="313"/>
      <c r="Z834" s="313"/>
      <c r="AA834" s="313"/>
      <c r="AB834" s="313"/>
      <c r="AC834" s="313"/>
      <c r="AD834" s="313"/>
      <c r="AE834" s="412"/>
      <c r="AF834" s="412"/>
      <c r="AG834" s="412"/>
      <c r="AH834" s="412"/>
      <c r="AI834" s="412"/>
      <c r="AJ834" s="412"/>
      <c r="AK834" s="412"/>
      <c r="AL834" s="412"/>
      <c r="AM834" s="412"/>
      <c r="AN834" s="412"/>
      <c r="AO834" s="412"/>
      <c r="AP834" s="412"/>
      <c r="AQ834" s="412"/>
      <c r="AR834" s="412"/>
      <c r="AS834" s="310"/>
    </row>
    <row r="835" spans="1:45" outlineLevel="1">
      <c r="A835" s="521">
        <v>10</v>
      </c>
      <c r="B835" s="424" t="s">
        <v>103</v>
      </c>
      <c r="C835" s="288" t="s">
        <v>25</v>
      </c>
      <c r="D835" s="292"/>
      <c r="E835" s="292"/>
      <c r="F835" s="292"/>
      <c r="G835" s="292"/>
      <c r="H835" s="292"/>
      <c r="I835" s="292"/>
      <c r="J835" s="292"/>
      <c r="K835" s="292"/>
      <c r="L835" s="292"/>
      <c r="M835" s="292"/>
      <c r="N835" s="292"/>
      <c r="O835" s="292"/>
      <c r="P835" s="292"/>
      <c r="Q835" s="292">
        <v>3</v>
      </c>
      <c r="R835" s="292"/>
      <c r="S835" s="292"/>
      <c r="T835" s="292"/>
      <c r="U835" s="292"/>
      <c r="V835" s="292"/>
      <c r="W835" s="292"/>
      <c r="X835" s="292"/>
      <c r="Y835" s="292"/>
      <c r="Z835" s="292"/>
      <c r="AA835" s="292"/>
      <c r="AB835" s="292"/>
      <c r="AC835" s="292"/>
      <c r="AD835" s="292"/>
      <c r="AE835" s="411"/>
      <c r="AF835" s="411"/>
      <c r="AG835" s="411"/>
      <c r="AH835" s="411"/>
      <c r="AI835" s="411"/>
      <c r="AJ835" s="411"/>
      <c r="AK835" s="411"/>
      <c r="AL835" s="411"/>
      <c r="AM835" s="411"/>
      <c r="AN835" s="411"/>
      <c r="AO835" s="411"/>
      <c r="AP835" s="411"/>
      <c r="AQ835" s="411"/>
      <c r="AR835" s="411"/>
      <c r="AS835" s="293">
        <f>SUM(AE835:AR835)</f>
        <v>0</v>
      </c>
    </row>
    <row r="836" spans="1:45" outlineLevel="1">
      <c r="A836" s="521"/>
      <c r="B836" s="291" t="s">
        <v>341</v>
      </c>
      <c r="C836" s="288" t="s">
        <v>163</v>
      </c>
      <c r="D836" s="292"/>
      <c r="E836" s="292"/>
      <c r="F836" s="292"/>
      <c r="G836" s="292"/>
      <c r="H836" s="292"/>
      <c r="I836" s="292"/>
      <c r="J836" s="292"/>
      <c r="K836" s="292"/>
      <c r="L836" s="292"/>
      <c r="M836" s="292"/>
      <c r="N836" s="292"/>
      <c r="O836" s="292"/>
      <c r="P836" s="292"/>
      <c r="Q836" s="292">
        <f>Q835</f>
        <v>3</v>
      </c>
      <c r="R836" s="292"/>
      <c r="S836" s="292"/>
      <c r="T836" s="292"/>
      <c r="U836" s="292"/>
      <c r="V836" s="292"/>
      <c r="W836" s="292"/>
      <c r="X836" s="292"/>
      <c r="Y836" s="292"/>
      <c r="Z836" s="292"/>
      <c r="AA836" s="292"/>
      <c r="AB836" s="292"/>
      <c r="AC836" s="292"/>
      <c r="AD836" s="292"/>
      <c r="AE836" s="407">
        <f>AE835</f>
        <v>0</v>
      </c>
      <c r="AF836" s="407">
        <f t="shared" ref="AF836" si="2431">AF835</f>
        <v>0</v>
      </c>
      <c r="AG836" s="407">
        <f t="shared" ref="AG836" si="2432">AG835</f>
        <v>0</v>
      </c>
      <c r="AH836" s="407">
        <f t="shared" ref="AH836" si="2433">AH835</f>
        <v>0</v>
      </c>
      <c r="AI836" s="407">
        <f t="shared" ref="AI836" si="2434">AI835</f>
        <v>0</v>
      </c>
      <c r="AJ836" s="407">
        <f t="shared" ref="AJ836" si="2435">AJ835</f>
        <v>0</v>
      </c>
      <c r="AK836" s="407">
        <f t="shared" ref="AK836" si="2436">AK835</f>
        <v>0</v>
      </c>
      <c r="AL836" s="407">
        <f t="shared" ref="AL836" si="2437">AL835</f>
        <v>0</v>
      </c>
      <c r="AM836" s="407">
        <f t="shared" ref="AM836" si="2438">AM835</f>
        <v>0</v>
      </c>
      <c r="AN836" s="407">
        <f t="shared" ref="AN836" si="2439">AN835</f>
        <v>0</v>
      </c>
      <c r="AO836" s="407">
        <f t="shared" ref="AO836" si="2440">AO835</f>
        <v>0</v>
      </c>
      <c r="AP836" s="407">
        <f t="shared" ref="AP836" si="2441">AP835</f>
        <v>0</v>
      </c>
      <c r="AQ836" s="407">
        <f t="shared" ref="AQ836" si="2442">AQ835</f>
        <v>0</v>
      </c>
      <c r="AR836" s="407">
        <f t="shared" ref="AR836" si="2443">AR835</f>
        <v>0</v>
      </c>
      <c r="AS836" s="308"/>
    </row>
    <row r="837" spans="1:45" outlineLevel="1">
      <c r="A837" s="521"/>
      <c r="B837" s="311"/>
      <c r="C837" s="309"/>
      <c r="D837" s="313"/>
      <c r="E837" s="313"/>
      <c r="F837" s="313"/>
      <c r="G837" s="313"/>
      <c r="H837" s="313"/>
      <c r="I837" s="313"/>
      <c r="J837" s="313"/>
      <c r="K837" s="313"/>
      <c r="L837" s="313"/>
      <c r="M837" s="313"/>
      <c r="N837" s="313"/>
      <c r="O837" s="313"/>
      <c r="P837" s="313"/>
      <c r="Q837" s="288"/>
      <c r="R837" s="313"/>
      <c r="S837" s="313"/>
      <c r="T837" s="313"/>
      <c r="U837" s="313"/>
      <c r="V837" s="313"/>
      <c r="W837" s="313"/>
      <c r="X837" s="313"/>
      <c r="Y837" s="313"/>
      <c r="Z837" s="313"/>
      <c r="AA837" s="313"/>
      <c r="AB837" s="313"/>
      <c r="AC837" s="313"/>
      <c r="AD837" s="313"/>
      <c r="AE837" s="412"/>
      <c r="AF837" s="413"/>
      <c r="AG837" s="412"/>
      <c r="AH837" s="412"/>
      <c r="AI837" s="412"/>
      <c r="AJ837" s="412"/>
      <c r="AK837" s="412"/>
      <c r="AL837" s="412"/>
      <c r="AM837" s="412"/>
      <c r="AN837" s="412"/>
      <c r="AO837" s="412"/>
      <c r="AP837" s="412"/>
      <c r="AQ837" s="412"/>
      <c r="AR837" s="412"/>
      <c r="AS837" s="310"/>
    </row>
    <row r="838" spans="1:45" ht="15.75" outlineLevel="1">
      <c r="A838" s="521"/>
      <c r="B838" s="285" t="s">
        <v>10</v>
      </c>
      <c r="C838" s="286"/>
      <c r="D838" s="286"/>
      <c r="E838" s="286"/>
      <c r="F838" s="286"/>
      <c r="G838" s="286"/>
      <c r="H838" s="286"/>
      <c r="I838" s="286"/>
      <c r="J838" s="286"/>
      <c r="K838" s="286"/>
      <c r="L838" s="286"/>
      <c r="M838" s="286"/>
      <c r="N838" s="286"/>
      <c r="O838" s="286"/>
      <c r="P838" s="286"/>
      <c r="Q838" s="287"/>
      <c r="R838" s="286"/>
      <c r="S838" s="286"/>
      <c r="T838" s="286"/>
      <c r="U838" s="286"/>
      <c r="V838" s="286"/>
      <c r="W838" s="286"/>
      <c r="X838" s="286"/>
      <c r="Y838" s="286"/>
      <c r="Z838" s="286"/>
      <c r="AA838" s="286"/>
      <c r="AB838" s="286"/>
      <c r="AC838" s="286"/>
      <c r="AD838" s="286"/>
      <c r="AE838" s="410"/>
      <c r="AF838" s="410"/>
      <c r="AG838" s="410"/>
      <c r="AH838" s="410"/>
      <c r="AI838" s="410"/>
      <c r="AJ838" s="410"/>
      <c r="AK838" s="410"/>
      <c r="AL838" s="410"/>
      <c r="AM838" s="410"/>
      <c r="AN838" s="410"/>
      <c r="AO838" s="410"/>
      <c r="AP838" s="410"/>
      <c r="AQ838" s="410"/>
      <c r="AR838" s="410"/>
      <c r="AS838" s="289"/>
    </row>
    <row r="839" spans="1:45" ht="30" outlineLevel="1">
      <c r="A839" s="521">
        <v>11</v>
      </c>
      <c r="B839" s="424" t="s">
        <v>104</v>
      </c>
      <c r="C839" s="288" t="s">
        <v>25</v>
      </c>
      <c r="D839" s="292"/>
      <c r="E839" s="292"/>
      <c r="F839" s="292"/>
      <c r="G839" s="292"/>
      <c r="H839" s="292"/>
      <c r="I839" s="292"/>
      <c r="J839" s="292"/>
      <c r="K839" s="292"/>
      <c r="L839" s="292"/>
      <c r="M839" s="292"/>
      <c r="N839" s="292"/>
      <c r="O839" s="292"/>
      <c r="P839" s="292"/>
      <c r="Q839" s="292">
        <v>12</v>
      </c>
      <c r="R839" s="292"/>
      <c r="S839" s="292"/>
      <c r="T839" s="292"/>
      <c r="U839" s="292"/>
      <c r="V839" s="292"/>
      <c r="W839" s="292"/>
      <c r="X839" s="292"/>
      <c r="Y839" s="292"/>
      <c r="Z839" s="292"/>
      <c r="AA839" s="292"/>
      <c r="AB839" s="292"/>
      <c r="AC839" s="292"/>
      <c r="AD839" s="292"/>
      <c r="AE839" s="422"/>
      <c r="AF839" s="411"/>
      <c r="AG839" s="411"/>
      <c r="AH839" s="411"/>
      <c r="AI839" s="411"/>
      <c r="AJ839" s="411"/>
      <c r="AK839" s="411"/>
      <c r="AL839" s="411"/>
      <c r="AM839" s="411"/>
      <c r="AN839" s="411"/>
      <c r="AO839" s="411"/>
      <c r="AP839" s="411"/>
      <c r="AQ839" s="411"/>
      <c r="AR839" s="411"/>
      <c r="AS839" s="293">
        <f>SUM(AE839:AR839)</f>
        <v>0</v>
      </c>
    </row>
    <row r="840" spans="1:45" outlineLevel="1">
      <c r="A840" s="521"/>
      <c r="B840" s="291" t="s">
        <v>341</v>
      </c>
      <c r="C840" s="288" t="s">
        <v>163</v>
      </c>
      <c r="D840" s="292"/>
      <c r="E840" s="292"/>
      <c r="F840" s="292"/>
      <c r="G840" s="292"/>
      <c r="H840" s="292"/>
      <c r="I840" s="292"/>
      <c r="J840" s="292"/>
      <c r="K840" s="292"/>
      <c r="L840" s="292"/>
      <c r="M840" s="292"/>
      <c r="N840" s="292"/>
      <c r="O840" s="292"/>
      <c r="P840" s="292"/>
      <c r="Q840" s="292">
        <f>Q839</f>
        <v>12</v>
      </c>
      <c r="R840" s="292"/>
      <c r="S840" s="292"/>
      <c r="T840" s="292"/>
      <c r="U840" s="292"/>
      <c r="V840" s="292"/>
      <c r="W840" s="292"/>
      <c r="X840" s="292"/>
      <c r="Y840" s="292"/>
      <c r="Z840" s="292"/>
      <c r="AA840" s="292"/>
      <c r="AB840" s="292"/>
      <c r="AC840" s="292"/>
      <c r="AD840" s="292"/>
      <c r="AE840" s="407">
        <f>AE839</f>
        <v>0</v>
      </c>
      <c r="AF840" s="407">
        <f t="shared" ref="AF840" si="2444">AF839</f>
        <v>0</v>
      </c>
      <c r="AG840" s="407">
        <f t="shared" ref="AG840" si="2445">AG839</f>
        <v>0</v>
      </c>
      <c r="AH840" s="407">
        <f t="shared" ref="AH840" si="2446">AH839</f>
        <v>0</v>
      </c>
      <c r="AI840" s="407">
        <f t="shared" ref="AI840" si="2447">AI839</f>
        <v>0</v>
      </c>
      <c r="AJ840" s="407">
        <f t="shared" ref="AJ840" si="2448">AJ839</f>
        <v>0</v>
      </c>
      <c r="AK840" s="407">
        <f t="shared" ref="AK840" si="2449">AK839</f>
        <v>0</v>
      </c>
      <c r="AL840" s="407">
        <f t="shared" ref="AL840" si="2450">AL839</f>
        <v>0</v>
      </c>
      <c r="AM840" s="407">
        <f t="shared" ref="AM840" si="2451">AM839</f>
        <v>0</v>
      </c>
      <c r="AN840" s="407">
        <f t="shared" ref="AN840" si="2452">AN839</f>
        <v>0</v>
      </c>
      <c r="AO840" s="407">
        <f t="shared" ref="AO840" si="2453">AO839</f>
        <v>0</v>
      </c>
      <c r="AP840" s="407">
        <f t="shared" ref="AP840" si="2454">AP839</f>
        <v>0</v>
      </c>
      <c r="AQ840" s="407">
        <f t="shared" ref="AQ840" si="2455">AQ839</f>
        <v>0</v>
      </c>
      <c r="AR840" s="407">
        <f t="shared" ref="AR840" si="2456">AR839</f>
        <v>0</v>
      </c>
      <c r="AS840" s="294"/>
    </row>
    <row r="841" spans="1:45" outlineLevel="1">
      <c r="A841" s="521"/>
      <c r="B841" s="312"/>
      <c r="C841" s="302"/>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c r="AB841" s="288"/>
      <c r="AC841" s="288"/>
      <c r="AD841" s="288"/>
      <c r="AE841" s="408"/>
      <c r="AF841" s="417"/>
      <c r="AG841" s="417"/>
      <c r="AH841" s="417"/>
      <c r="AI841" s="417"/>
      <c r="AJ841" s="417"/>
      <c r="AK841" s="417"/>
      <c r="AL841" s="417"/>
      <c r="AM841" s="417"/>
      <c r="AN841" s="417"/>
      <c r="AO841" s="417"/>
      <c r="AP841" s="417"/>
      <c r="AQ841" s="417"/>
      <c r="AR841" s="417"/>
      <c r="AS841" s="303"/>
    </row>
    <row r="842" spans="1:45" ht="30" outlineLevel="1">
      <c r="A842" s="521">
        <v>12</v>
      </c>
      <c r="B842" s="424" t="s">
        <v>105</v>
      </c>
      <c r="C842" s="288" t="s">
        <v>25</v>
      </c>
      <c r="D842" s="292"/>
      <c r="E842" s="292"/>
      <c r="F842" s="292"/>
      <c r="G842" s="292"/>
      <c r="H842" s="292"/>
      <c r="I842" s="292"/>
      <c r="J842" s="292"/>
      <c r="K842" s="292"/>
      <c r="L842" s="292"/>
      <c r="M842" s="292"/>
      <c r="N842" s="292"/>
      <c r="O842" s="292"/>
      <c r="P842" s="292"/>
      <c r="Q842" s="292">
        <v>12</v>
      </c>
      <c r="R842" s="292"/>
      <c r="S842" s="292"/>
      <c r="T842" s="292"/>
      <c r="U842" s="292"/>
      <c r="V842" s="292"/>
      <c r="W842" s="292"/>
      <c r="X842" s="292"/>
      <c r="Y842" s="292"/>
      <c r="Z842" s="292"/>
      <c r="AA842" s="292"/>
      <c r="AB842" s="292"/>
      <c r="AC842" s="292"/>
      <c r="AD842" s="292"/>
      <c r="AE842" s="406"/>
      <c r="AF842" s="411"/>
      <c r="AG842" s="411"/>
      <c r="AH842" s="411"/>
      <c r="AI842" s="411"/>
      <c r="AJ842" s="411"/>
      <c r="AK842" s="411"/>
      <c r="AL842" s="411"/>
      <c r="AM842" s="411"/>
      <c r="AN842" s="411"/>
      <c r="AO842" s="411"/>
      <c r="AP842" s="411"/>
      <c r="AQ842" s="411"/>
      <c r="AR842" s="411"/>
      <c r="AS842" s="293">
        <f>SUM(AE842:AR842)</f>
        <v>0</v>
      </c>
    </row>
    <row r="843" spans="1:45" outlineLevel="1">
      <c r="A843" s="521"/>
      <c r="B843" s="291" t="s">
        <v>341</v>
      </c>
      <c r="C843" s="288" t="s">
        <v>163</v>
      </c>
      <c r="D843" s="292"/>
      <c r="E843" s="292"/>
      <c r="F843" s="292"/>
      <c r="G843" s="292"/>
      <c r="H843" s="292"/>
      <c r="I843" s="292"/>
      <c r="J843" s="292"/>
      <c r="K843" s="292"/>
      <c r="L843" s="292"/>
      <c r="M843" s="292"/>
      <c r="N843" s="292"/>
      <c r="O843" s="292"/>
      <c r="P843" s="292"/>
      <c r="Q843" s="292">
        <f>Q842</f>
        <v>12</v>
      </c>
      <c r="R843" s="292"/>
      <c r="S843" s="292"/>
      <c r="T843" s="292"/>
      <c r="U843" s="292"/>
      <c r="V843" s="292"/>
      <c r="W843" s="292"/>
      <c r="X843" s="292"/>
      <c r="Y843" s="292"/>
      <c r="Z843" s="292"/>
      <c r="AA843" s="292"/>
      <c r="AB843" s="292"/>
      <c r="AC843" s="292"/>
      <c r="AD843" s="292"/>
      <c r="AE843" s="407">
        <f>AE842</f>
        <v>0</v>
      </c>
      <c r="AF843" s="407">
        <f t="shared" ref="AF843" si="2457">AF842</f>
        <v>0</v>
      </c>
      <c r="AG843" s="407">
        <f t="shared" ref="AG843" si="2458">AG842</f>
        <v>0</v>
      </c>
      <c r="AH843" s="407">
        <f t="shared" ref="AH843" si="2459">AH842</f>
        <v>0</v>
      </c>
      <c r="AI843" s="407">
        <f t="shared" ref="AI843" si="2460">AI842</f>
        <v>0</v>
      </c>
      <c r="AJ843" s="407">
        <f t="shared" ref="AJ843" si="2461">AJ842</f>
        <v>0</v>
      </c>
      <c r="AK843" s="407">
        <f t="shared" ref="AK843" si="2462">AK842</f>
        <v>0</v>
      </c>
      <c r="AL843" s="407">
        <f t="shared" ref="AL843" si="2463">AL842</f>
        <v>0</v>
      </c>
      <c r="AM843" s="407">
        <f t="shared" ref="AM843" si="2464">AM842</f>
        <v>0</v>
      </c>
      <c r="AN843" s="407">
        <f t="shared" ref="AN843" si="2465">AN842</f>
        <v>0</v>
      </c>
      <c r="AO843" s="407">
        <f t="shared" ref="AO843" si="2466">AO842</f>
        <v>0</v>
      </c>
      <c r="AP843" s="407">
        <f t="shared" ref="AP843" si="2467">AP842</f>
        <v>0</v>
      </c>
      <c r="AQ843" s="407">
        <f t="shared" ref="AQ843" si="2468">AQ842</f>
        <v>0</v>
      </c>
      <c r="AR843" s="407">
        <f t="shared" ref="AR843" si="2469">AR842</f>
        <v>0</v>
      </c>
      <c r="AS843" s="294"/>
    </row>
    <row r="844" spans="1:45" outlineLevel="1">
      <c r="A844" s="521"/>
      <c r="B844" s="312"/>
      <c r="C844" s="302"/>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c r="AA844" s="288"/>
      <c r="AB844" s="288"/>
      <c r="AC844" s="288"/>
      <c r="AD844" s="288"/>
      <c r="AE844" s="418"/>
      <c r="AF844" s="418"/>
      <c r="AG844" s="408"/>
      <c r="AH844" s="408"/>
      <c r="AI844" s="408"/>
      <c r="AJ844" s="408"/>
      <c r="AK844" s="408"/>
      <c r="AL844" s="408"/>
      <c r="AM844" s="408"/>
      <c r="AN844" s="408"/>
      <c r="AO844" s="408"/>
      <c r="AP844" s="408"/>
      <c r="AQ844" s="408"/>
      <c r="AR844" s="408"/>
      <c r="AS844" s="303"/>
    </row>
    <row r="845" spans="1:45" ht="30" outlineLevel="1">
      <c r="A845" s="521">
        <v>13</v>
      </c>
      <c r="B845" s="424" t="s">
        <v>106</v>
      </c>
      <c r="C845" s="288" t="s">
        <v>25</v>
      </c>
      <c r="D845" s="292"/>
      <c r="E845" s="292"/>
      <c r="F845" s="292"/>
      <c r="G845" s="292"/>
      <c r="H845" s="292"/>
      <c r="I845" s="292"/>
      <c r="J845" s="292"/>
      <c r="K845" s="292"/>
      <c r="L845" s="292"/>
      <c r="M845" s="292"/>
      <c r="N845" s="292"/>
      <c r="O845" s="292"/>
      <c r="P845" s="292"/>
      <c r="Q845" s="292">
        <v>12</v>
      </c>
      <c r="R845" s="292"/>
      <c r="S845" s="292"/>
      <c r="T845" s="292"/>
      <c r="U845" s="292"/>
      <c r="V845" s="292"/>
      <c r="W845" s="292"/>
      <c r="X845" s="292"/>
      <c r="Y845" s="292"/>
      <c r="Z845" s="292"/>
      <c r="AA845" s="292"/>
      <c r="AB845" s="292"/>
      <c r="AC845" s="292"/>
      <c r="AD845" s="292"/>
      <c r="AE845" s="406"/>
      <c r="AF845" s="411"/>
      <c r="AG845" s="411"/>
      <c r="AH845" s="411"/>
      <c r="AI845" s="411"/>
      <c r="AJ845" s="411"/>
      <c r="AK845" s="411"/>
      <c r="AL845" s="411"/>
      <c r="AM845" s="411"/>
      <c r="AN845" s="411"/>
      <c r="AO845" s="411"/>
      <c r="AP845" s="411"/>
      <c r="AQ845" s="411"/>
      <c r="AR845" s="411"/>
      <c r="AS845" s="293">
        <f>SUM(AE845:AR845)</f>
        <v>0</v>
      </c>
    </row>
    <row r="846" spans="1:45" outlineLevel="1">
      <c r="A846" s="521"/>
      <c r="B846" s="291" t="s">
        <v>341</v>
      </c>
      <c r="C846" s="288" t="s">
        <v>163</v>
      </c>
      <c r="D846" s="292"/>
      <c r="E846" s="292"/>
      <c r="F846" s="292"/>
      <c r="G846" s="292"/>
      <c r="H846" s="292"/>
      <c r="I846" s="292"/>
      <c r="J846" s="292"/>
      <c r="K846" s="292"/>
      <c r="L846" s="292"/>
      <c r="M846" s="292"/>
      <c r="N846" s="292"/>
      <c r="O846" s="292"/>
      <c r="P846" s="292"/>
      <c r="Q846" s="292">
        <f>Q845</f>
        <v>12</v>
      </c>
      <c r="R846" s="292"/>
      <c r="S846" s="292"/>
      <c r="T846" s="292"/>
      <c r="U846" s="292"/>
      <c r="V846" s="292"/>
      <c r="W846" s="292"/>
      <c r="X846" s="292"/>
      <c r="Y846" s="292"/>
      <c r="Z846" s="292"/>
      <c r="AA846" s="292"/>
      <c r="AB846" s="292"/>
      <c r="AC846" s="292"/>
      <c r="AD846" s="292"/>
      <c r="AE846" s="407">
        <f>AE845</f>
        <v>0</v>
      </c>
      <c r="AF846" s="407">
        <f t="shared" ref="AF846" si="2470">AF845</f>
        <v>0</v>
      </c>
      <c r="AG846" s="407">
        <f t="shared" ref="AG846" si="2471">AG845</f>
        <v>0</v>
      </c>
      <c r="AH846" s="407">
        <f t="shared" ref="AH846" si="2472">AH845</f>
        <v>0</v>
      </c>
      <c r="AI846" s="407">
        <f t="shared" ref="AI846" si="2473">AI845</f>
        <v>0</v>
      </c>
      <c r="AJ846" s="407">
        <f t="shared" ref="AJ846" si="2474">AJ845</f>
        <v>0</v>
      </c>
      <c r="AK846" s="407">
        <f t="shared" ref="AK846" si="2475">AK845</f>
        <v>0</v>
      </c>
      <c r="AL846" s="407">
        <f t="shared" ref="AL846" si="2476">AL845</f>
        <v>0</v>
      </c>
      <c r="AM846" s="407">
        <f t="shared" ref="AM846" si="2477">AM845</f>
        <v>0</v>
      </c>
      <c r="AN846" s="407">
        <f t="shared" ref="AN846" si="2478">AN845</f>
        <v>0</v>
      </c>
      <c r="AO846" s="407">
        <f t="shared" ref="AO846" si="2479">AO845</f>
        <v>0</v>
      </c>
      <c r="AP846" s="407">
        <f t="shared" ref="AP846" si="2480">AP845</f>
        <v>0</v>
      </c>
      <c r="AQ846" s="407">
        <f t="shared" ref="AQ846" si="2481">AQ845</f>
        <v>0</v>
      </c>
      <c r="AR846" s="407">
        <f t="shared" ref="AR846" si="2482">AR845</f>
        <v>0</v>
      </c>
      <c r="AS846" s="303"/>
    </row>
    <row r="847" spans="1:45" outlineLevel="1">
      <c r="A847" s="521"/>
      <c r="B847" s="312"/>
      <c r="C847" s="302"/>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c r="AB847" s="288"/>
      <c r="AC847" s="288"/>
      <c r="AD847" s="288"/>
      <c r="AE847" s="408"/>
      <c r="AF847" s="408"/>
      <c r="AG847" s="408"/>
      <c r="AH847" s="408"/>
      <c r="AI847" s="408"/>
      <c r="AJ847" s="408"/>
      <c r="AK847" s="408"/>
      <c r="AL847" s="408"/>
      <c r="AM847" s="408"/>
      <c r="AN847" s="408"/>
      <c r="AO847" s="408"/>
      <c r="AP847" s="408"/>
      <c r="AQ847" s="408"/>
      <c r="AR847" s="408"/>
      <c r="AS847" s="303"/>
    </row>
    <row r="848" spans="1:45" ht="15.75" outlineLevel="1">
      <c r="A848" s="521"/>
      <c r="B848" s="285" t="s">
        <v>107</v>
      </c>
      <c r="C848" s="286"/>
      <c r="D848" s="287"/>
      <c r="E848" s="287"/>
      <c r="F848" s="287"/>
      <c r="G848" s="287"/>
      <c r="H848" s="287"/>
      <c r="I848" s="287"/>
      <c r="J848" s="287"/>
      <c r="K848" s="287"/>
      <c r="L848" s="287"/>
      <c r="M848" s="287"/>
      <c r="N848" s="287"/>
      <c r="O848" s="287"/>
      <c r="P848" s="287"/>
      <c r="Q848" s="287"/>
      <c r="R848" s="287"/>
      <c r="S848" s="286"/>
      <c r="T848" s="286"/>
      <c r="U848" s="286"/>
      <c r="V848" s="286"/>
      <c r="W848" s="286"/>
      <c r="X848" s="286"/>
      <c r="Y848" s="286"/>
      <c r="Z848" s="286"/>
      <c r="AA848" s="286"/>
      <c r="AB848" s="286"/>
      <c r="AC848" s="286"/>
      <c r="AD848" s="286"/>
      <c r="AE848" s="410"/>
      <c r="AF848" s="410"/>
      <c r="AG848" s="410"/>
      <c r="AH848" s="410"/>
      <c r="AI848" s="410"/>
      <c r="AJ848" s="410"/>
      <c r="AK848" s="410"/>
      <c r="AL848" s="410"/>
      <c r="AM848" s="410"/>
      <c r="AN848" s="410"/>
      <c r="AO848" s="410"/>
      <c r="AP848" s="410"/>
      <c r="AQ848" s="410"/>
      <c r="AR848" s="410"/>
      <c r="AS848" s="289"/>
    </row>
    <row r="849" spans="1:45" outlineLevel="1">
      <c r="A849" s="521">
        <v>14</v>
      </c>
      <c r="B849" s="312" t="s">
        <v>108</v>
      </c>
      <c r="C849" s="288" t="s">
        <v>25</v>
      </c>
      <c r="D849" s="292"/>
      <c r="E849" s="292"/>
      <c r="F849" s="292"/>
      <c r="G849" s="292"/>
      <c r="H849" s="292"/>
      <c r="I849" s="292"/>
      <c r="J849" s="292"/>
      <c r="K849" s="292"/>
      <c r="L849" s="292"/>
      <c r="M849" s="292"/>
      <c r="N849" s="292"/>
      <c r="O849" s="292"/>
      <c r="P849" s="292"/>
      <c r="Q849" s="292">
        <v>12</v>
      </c>
      <c r="R849" s="292"/>
      <c r="S849" s="292"/>
      <c r="T849" s="292"/>
      <c r="U849" s="292"/>
      <c r="V849" s="292"/>
      <c r="W849" s="292"/>
      <c r="X849" s="292"/>
      <c r="Y849" s="292"/>
      <c r="Z849" s="292"/>
      <c r="AA849" s="292"/>
      <c r="AB849" s="292"/>
      <c r="AC849" s="292"/>
      <c r="AD849" s="292"/>
      <c r="AE849" s="411"/>
      <c r="AF849" s="411"/>
      <c r="AG849" s="411"/>
      <c r="AH849" s="411"/>
      <c r="AI849" s="411"/>
      <c r="AJ849" s="411"/>
      <c r="AK849" s="411"/>
      <c r="AL849" s="406"/>
      <c r="AM849" s="406"/>
      <c r="AN849" s="406"/>
      <c r="AO849" s="406"/>
      <c r="AP849" s="406"/>
      <c r="AQ849" s="406"/>
      <c r="AR849" s="406"/>
      <c r="AS849" s="293">
        <f>SUM(AE849:AR849)</f>
        <v>0</v>
      </c>
    </row>
    <row r="850" spans="1:45" outlineLevel="1">
      <c r="A850" s="521"/>
      <c r="B850" s="291" t="s">
        <v>341</v>
      </c>
      <c r="C850" s="288" t="s">
        <v>163</v>
      </c>
      <c r="D850" s="292"/>
      <c r="E850" s="292"/>
      <c r="F850" s="292"/>
      <c r="G850" s="292"/>
      <c r="H850" s="292"/>
      <c r="I850" s="292"/>
      <c r="J850" s="292"/>
      <c r="K850" s="292"/>
      <c r="L850" s="292"/>
      <c r="M850" s="292"/>
      <c r="N850" s="292"/>
      <c r="O850" s="292"/>
      <c r="P850" s="292"/>
      <c r="Q850" s="292">
        <f>Q849</f>
        <v>12</v>
      </c>
      <c r="R850" s="292"/>
      <c r="S850" s="292"/>
      <c r="T850" s="292"/>
      <c r="U850" s="292"/>
      <c r="V850" s="292"/>
      <c r="W850" s="292"/>
      <c r="X850" s="292"/>
      <c r="Y850" s="292"/>
      <c r="Z850" s="292"/>
      <c r="AA850" s="292"/>
      <c r="AB850" s="292"/>
      <c r="AC850" s="292"/>
      <c r="AD850" s="292"/>
      <c r="AE850" s="407">
        <f>AE849</f>
        <v>0</v>
      </c>
      <c r="AF850" s="407">
        <f t="shared" ref="AF850" si="2483">AF849</f>
        <v>0</v>
      </c>
      <c r="AG850" s="407">
        <f t="shared" ref="AG850" si="2484">AG849</f>
        <v>0</v>
      </c>
      <c r="AH850" s="407">
        <f t="shared" ref="AH850" si="2485">AH849</f>
        <v>0</v>
      </c>
      <c r="AI850" s="407">
        <f t="shared" ref="AI850" si="2486">AI849</f>
        <v>0</v>
      </c>
      <c r="AJ850" s="407">
        <f t="shared" ref="AJ850" si="2487">AJ849</f>
        <v>0</v>
      </c>
      <c r="AK850" s="407">
        <f t="shared" ref="AK850" si="2488">AK849</f>
        <v>0</v>
      </c>
      <c r="AL850" s="407">
        <f t="shared" ref="AL850" si="2489">AL849</f>
        <v>0</v>
      </c>
      <c r="AM850" s="407">
        <f t="shared" ref="AM850" si="2490">AM849</f>
        <v>0</v>
      </c>
      <c r="AN850" s="407">
        <f t="shared" ref="AN850" si="2491">AN849</f>
        <v>0</v>
      </c>
      <c r="AO850" s="407">
        <f t="shared" ref="AO850" si="2492">AO849</f>
        <v>0</v>
      </c>
      <c r="AP850" s="407">
        <f t="shared" ref="AP850" si="2493">AP849</f>
        <v>0</v>
      </c>
      <c r="AQ850" s="407">
        <f t="shared" ref="AQ850" si="2494">AQ849</f>
        <v>0</v>
      </c>
      <c r="AR850" s="407">
        <f t="shared" ref="AR850" si="2495">AR849</f>
        <v>0</v>
      </c>
      <c r="AS850" s="294"/>
    </row>
    <row r="851" spans="1:45" outlineLevel="1">
      <c r="A851" s="521"/>
      <c r="B851" s="312"/>
      <c r="C851" s="302"/>
      <c r="D851" s="288"/>
      <c r="E851" s="288"/>
      <c r="F851" s="288"/>
      <c r="G851" s="288"/>
      <c r="H851" s="288"/>
      <c r="I851" s="288"/>
      <c r="J851" s="288"/>
      <c r="K851" s="288"/>
      <c r="L851" s="288"/>
      <c r="M851" s="288"/>
      <c r="N851" s="288"/>
      <c r="O851" s="288"/>
      <c r="P851" s="288"/>
      <c r="Q851" s="464"/>
      <c r="R851" s="288"/>
      <c r="S851" s="288"/>
      <c r="T851" s="288"/>
      <c r="U851" s="288"/>
      <c r="V851" s="288"/>
      <c r="W851" s="288"/>
      <c r="X851" s="288"/>
      <c r="Y851" s="288"/>
      <c r="Z851" s="288"/>
      <c r="AA851" s="288"/>
      <c r="AB851" s="288"/>
      <c r="AC851" s="288"/>
      <c r="AD851" s="288"/>
      <c r="AE851" s="408"/>
      <c r="AF851" s="408"/>
      <c r="AG851" s="408"/>
      <c r="AH851" s="408"/>
      <c r="AI851" s="408"/>
      <c r="AJ851" s="408"/>
      <c r="AK851" s="408"/>
      <c r="AL851" s="408"/>
      <c r="AM851" s="408"/>
      <c r="AN851" s="408"/>
      <c r="AO851" s="408"/>
      <c r="AP851" s="408"/>
      <c r="AQ851" s="408"/>
      <c r="AR851" s="408"/>
      <c r="AS851" s="303"/>
    </row>
    <row r="852" spans="1:45" s="306" customFormat="1" ht="15.75" outlineLevel="1">
      <c r="A852" s="521"/>
      <c r="B852" s="285" t="s">
        <v>487</v>
      </c>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408"/>
      <c r="AF852" s="408"/>
      <c r="AG852" s="408"/>
      <c r="AH852" s="408"/>
      <c r="AI852" s="408"/>
      <c r="AJ852" s="408"/>
      <c r="AK852" s="412"/>
      <c r="AL852" s="412"/>
      <c r="AM852" s="412"/>
      <c r="AN852" s="412"/>
      <c r="AO852" s="412"/>
      <c r="AP852" s="412"/>
      <c r="AQ852" s="412"/>
      <c r="AR852" s="412"/>
      <c r="AS852" s="506"/>
    </row>
    <row r="853" spans="1:45" outlineLevel="1">
      <c r="A853" s="521">
        <v>15</v>
      </c>
      <c r="B853" s="291" t="s">
        <v>492</v>
      </c>
      <c r="C853" s="288" t="s">
        <v>25</v>
      </c>
      <c r="D853" s="292"/>
      <c r="E853" s="292"/>
      <c r="F853" s="292"/>
      <c r="G853" s="292"/>
      <c r="H853" s="292"/>
      <c r="I853" s="292"/>
      <c r="J853" s="292"/>
      <c r="K853" s="292"/>
      <c r="L853" s="292"/>
      <c r="M853" s="292"/>
      <c r="N853" s="292"/>
      <c r="O853" s="292"/>
      <c r="P853" s="292"/>
      <c r="Q853" s="292">
        <v>0</v>
      </c>
      <c r="R853" s="292"/>
      <c r="S853" s="292"/>
      <c r="T853" s="292"/>
      <c r="U853" s="292"/>
      <c r="V853" s="292"/>
      <c r="W853" s="292"/>
      <c r="X853" s="292"/>
      <c r="Y853" s="292"/>
      <c r="Z853" s="292"/>
      <c r="AA853" s="292"/>
      <c r="AB853" s="292"/>
      <c r="AC853" s="292"/>
      <c r="AD853" s="292"/>
      <c r="AE853" s="411"/>
      <c r="AF853" s="411"/>
      <c r="AG853" s="411"/>
      <c r="AH853" s="411"/>
      <c r="AI853" s="411"/>
      <c r="AJ853" s="411"/>
      <c r="AK853" s="411"/>
      <c r="AL853" s="406"/>
      <c r="AM853" s="406"/>
      <c r="AN853" s="406"/>
      <c r="AO853" s="406"/>
      <c r="AP853" s="406"/>
      <c r="AQ853" s="406"/>
      <c r="AR853" s="406"/>
      <c r="AS853" s="293">
        <f>SUM(AE853:AR853)</f>
        <v>0</v>
      </c>
    </row>
    <row r="854" spans="1:45" outlineLevel="1">
      <c r="A854" s="521"/>
      <c r="B854" s="291" t="s">
        <v>341</v>
      </c>
      <c r="C854" s="288" t="s">
        <v>163</v>
      </c>
      <c r="D854" s="292"/>
      <c r="E854" s="292"/>
      <c r="F854" s="292"/>
      <c r="G854" s="292"/>
      <c r="H854" s="292"/>
      <c r="I854" s="292"/>
      <c r="J854" s="292"/>
      <c r="K854" s="292"/>
      <c r="L854" s="292"/>
      <c r="M854" s="292"/>
      <c r="N854" s="292"/>
      <c r="O854" s="292"/>
      <c r="P854" s="292"/>
      <c r="Q854" s="292">
        <f>Q853</f>
        <v>0</v>
      </c>
      <c r="R854" s="292"/>
      <c r="S854" s="292"/>
      <c r="T854" s="292"/>
      <c r="U854" s="292"/>
      <c r="V854" s="292"/>
      <c r="W854" s="292"/>
      <c r="X854" s="292"/>
      <c r="Y854" s="292"/>
      <c r="Z854" s="292"/>
      <c r="AA854" s="292"/>
      <c r="AB854" s="292"/>
      <c r="AC854" s="292"/>
      <c r="AD854" s="292"/>
      <c r="AE854" s="407">
        <f>AE853</f>
        <v>0</v>
      </c>
      <c r="AF854" s="407">
        <f t="shared" ref="AF854:AR854" si="2496">AF853</f>
        <v>0</v>
      </c>
      <c r="AG854" s="407">
        <f t="shared" si="2496"/>
        <v>0</v>
      </c>
      <c r="AH854" s="407">
        <f t="shared" si="2496"/>
        <v>0</v>
      </c>
      <c r="AI854" s="407">
        <f t="shared" si="2496"/>
        <v>0</v>
      </c>
      <c r="AJ854" s="407">
        <f t="shared" si="2496"/>
        <v>0</v>
      </c>
      <c r="AK854" s="407">
        <f t="shared" si="2496"/>
        <v>0</v>
      </c>
      <c r="AL854" s="407">
        <f t="shared" si="2496"/>
        <v>0</v>
      </c>
      <c r="AM854" s="407">
        <f t="shared" si="2496"/>
        <v>0</v>
      </c>
      <c r="AN854" s="407">
        <f t="shared" si="2496"/>
        <v>0</v>
      </c>
      <c r="AO854" s="407">
        <f t="shared" si="2496"/>
        <v>0</v>
      </c>
      <c r="AP854" s="407">
        <f t="shared" si="2496"/>
        <v>0</v>
      </c>
      <c r="AQ854" s="407">
        <f t="shared" si="2496"/>
        <v>0</v>
      </c>
      <c r="AR854" s="407">
        <f t="shared" si="2496"/>
        <v>0</v>
      </c>
      <c r="AS854" s="294"/>
    </row>
    <row r="855" spans="1:45" outlineLevel="1">
      <c r="A855" s="521"/>
      <c r="B855" s="312"/>
      <c r="C855" s="302"/>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c r="AB855" s="288"/>
      <c r="AC855" s="288"/>
      <c r="AD855" s="288"/>
      <c r="AE855" s="408"/>
      <c r="AF855" s="408"/>
      <c r="AG855" s="408"/>
      <c r="AH855" s="408"/>
      <c r="AI855" s="408"/>
      <c r="AJ855" s="408"/>
      <c r="AK855" s="408"/>
      <c r="AL855" s="408"/>
      <c r="AM855" s="408"/>
      <c r="AN855" s="408"/>
      <c r="AO855" s="408"/>
      <c r="AP855" s="408"/>
      <c r="AQ855" s="408"/>
      <c r="AR855" s="408"/>
      <c r="AS855" s="303"/>
    </row>
    <row r="856" spans="1:45" s="280" customFormat="1" outlineLevel="1">
      <c r="A856" s="521">
        <v>16</v>
      </c>
      <c r="B856" s="321" t="s">
        <v>488</v>
      </c>
      <c r="C856" s="288" t="s">
        <v>25</v>
      </c>
      <c r="D856" s="292"/>
      <c r="E856" s="292"/>
      <c r="F856" s="292"/>
      <c r="G856" s="292"/>
      <c r="H856" s="292"/>
      <c r="I856" s="292"/>
      <c r="J856" s="292"/>
      <c r="K856" s="292"/>
      <c r="L856" s="292"/>
      <c r="M856" s="292"/>
      <c r="N856" s="292"/>
      <c r="O856" s="292"/>
      <c r="P856" s="292"/>
      <c r="Q856" s="292">
        <v>0</v>
      </c>
      <c r="R856" s="292"/>
      <c r="S856" s="292"/>
      <c r="T856" s="292"/>
      <c r="U856" s="292"/>
      <c r="V856" s="292"/>
      <c r="W856" s="292"/>
      <c r="X856" s="292"/>
      <c r="Y856" s="292"/>
      <c r="Z856" s="292"/>
      <c r="AA856" s="292"/>
      <c r="AB856" s="292"/>
      <c r="AC856" s="292"/>
      <c r="AD856" s="292"/>
      <c r="AE856" s="411"/>
      <c r="AF856" s="411"/>
      <c r="AG856" s="411"/>
      <c r="AH856" s="411"/>
      <c r="AI856" s="411"/>
      <c r="AJ856" s="411"/>
      <c r="AK856" s="411"/>
      <c r="AL856" s="406"/>
      <c r="AM856" s="406"/>
      <c r="AN856" s="406"/>
      <c r="AO856" s="406"/>
      <c r="AP856" s="406"/>
      <c r="AQ856" s="406"/>
      <c r="AR856" s="406"/>
      <c r="AS856" s="293">
        <f>SUM(AE856:AR856)</f>
        <v>0</v>
      </c>
    </row>
    <row r="857" spans="1:45" s="280" customFormat="1" outlineLevel="1">
      <c r="A857" s="521"/>
      <c r="B857" s="291" t="s">
        <v>341</v>
      </c>
      <c r="C857" s="288" t="s">
        <v>163</v>
      </c>
      <c r="D857" s="292"/>
      <c r="E857" s="292"/>
      <c r="F857" s="292"/>
      <c r="G857" s="292"/>
      <c r="H857" s="292"/>
      <c r="I857" s="292"/>
      <c r="J857" s="292"/>
      <c r="K857" s="292"/>
      <c r="L857" s="292"/>
      <c r="M857" s="292"/>
      <c r="N857" s="292"/>
      <c r="O857" s="292"/>
      <c r="P857" s="292"/>
      <c r="Q857" s="292">
        <f>Q856</f>
        <v>0</v>
      </c>
      <c r="R857" s="292"/>
      <c r="S857" s="292"/>
      <c r="T857" s="292"/>
      <c r="U857" s="292"/>
      <c r="V857" s="292"/>
      <c r="W857" s="292"/>
      <c r="X857" s="292"/>
      <c r="Y857" s="292"/>
      <c r="Z857" s="292"/>
      <c r="AA857" s="292"/>
      <c r="AB857" s="292"/>
      <c r="AC857" s="292"/>
      <c r="AD857" s="292"/>
      <c r="AE857" s="407">
        <f>AE856</f>
        <v>0</v>
      </c>
      <c r="AF857" s="407">
        <f t="shared" ref="AF857:AR857" si="2497">AF856</f>
        <v>0</v>
      </c>
      <c r="AG857" s="407">
        <f t="shared" si="2497"/>
        <v>0</v>
      </c>
      <c r="AH857" s="407">
        <f t="shared" si="2497"/>
        <v>0</v>
      </c>
      <c r="AI857" s="407">
        <f t="shared" si="2497"/>
        <v>0</v>
      </c>
      <c r="AJ857" s="407">
        <f t="shared" si="2497"/>
        <v>0</v>
      </c>
      <c r="AK857" s="407">
        <f t="shared" si="2497"/>
        <v>0</v>
      </c>
      <c r="AL857" s="407">
        <f t="shared" si="2497"/>
        <v>0</v>
      </c>
      <c r="AM857" s="407">
        <f t="shared" si="2497"/>
        <v>0</v>
      </c>
      <c r="AN857" s="407">
        <f t="shared" si="2497"/>
        <v>0</v>
      </c>
      <c r="AO857" s="407">
        <f t="shared" si="2497"/>
        <v>0</v>
      </c>
      <c r="AP857" s="407">
        <f t="shared" si="2497"/>
        <v>0</v>
      </c>
      <c r="AQ857" s="407">
        <f t="shared" si="2497"/>
        <v>0</v>
      </c>
      <c r="AR857" s="407">
        <f t="shared" si="2497"/>
        <v>0</v>
      </c>
      <c r="AS857" s="294"/>
    </row>
    <row r="858" spans="1:45" s="280" customFormat="1" outlineLevel="1">
      <c r="A858" s="521"/>
      <c r="B858" s="321"/>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c r="AB858" s="288"/>
      <c r="AC858" s="288"/>
      <c r="AD858" s="288"/>
      <c r="AE858" s="408"/>
      <c r="AF858" s="408"/>
      <c r="AG858" s="408"/>
      <c r="AH858" s="408"/>
      <c r="AI858" s="408"/>
      <c r="AJ858" s="408"/>
      <c r="AK858" s="412"/>
      <c r="AL858" s="412"/>
      <c r="AM858" s="412"/>
      <c r="AN858" s="412"/>
      <c r="AO858" s="412"/>
      <c r="AP858" s="412"/>
      <c r="AQ858" s="412"/>
      <c r="AR858" s="412"/>
      <c r="AS858" s="310"/>
    </row>
    <row r="859" spans="1:45" ht="15.75" outlineLevel="1">
      <c r="A859" s="521"/>
      <c r="B859" s="508" t="s">
        <v>493</v>
      </c>
      <c r="C859" s="317"/>
      <c r="D859" s="287"/>
      <c r="E859" s="286"/>
      <c r="F859" s="286"/>
      <c r="G859" s="286"/>
      <c r="H859" s="286"/>
      <c r="I859" s="286"/>
      <c r="J859" s="286"/>
      <c r="K859" s="286"/>
      <c r="L859" s="286"/>
      <c r="M859" s="286"/>
      <c r="N859" s="286"/>
      <c r="O859" s="286"/>
      <c r="P859" s="286"/>
      <c r="Q859" s="287"/>
      <c r="R859" s="286"/>
      <c r="S859" s="286"/>
      <c r="T859" s="286"/>
      <c r="U859" s="286"/>
      <c r="V859" s="286"/>
      <c r="W859" s="286"/>
      <c r="X859" s="286"/>
      <c r="Y859" s="286"/>
      <c r="Z859" s="286"/>
      <c r="AA859" s="286"/>
      <c r="AB859" s="286"/>
      <c r="AC859" s="286"/>
      <c r="AD859" s="286"/>
      <c r="AE859" s="410"/>
      <c r="AF859" s="410"/>
      <c r="AG859" s="410"/>
      <c r="AH859" s="410"/>
      <c r="AI859" s="410"/>
      <c r="AJ859" s="410"/>
      <c r="AK859" s="410"/>
      <c r="AL859" s="410"/>
      <c r="AM859" s="410"/>
      <c r="AN859" s="410"/>
      <c r="AO859" s="410"/>
      <c r="AP859" s="410"/>
      <c r="AQ859" s="410"/>
      <c r="AR859" s="410"/>
      <c r="AS859" s="289"/>
    </row>
    <row r="860" spans="1:45" outlineLevel="1">
      <c r="A860" s="521">
        <v>17</v>
      </c>
      <c r="B860" s="424" t="s">
        <v>112</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498">AF860</f>
        <v>0</v>
      </c>
      <c r="AG861" s="407">
        <f t="shared" si="2498"/>
        <v>0</v>
      </c>
      <c r="AH861" s="407">
        <f t="shared" si="2498"/>
        <v>0</v>
      </c>
      <c r="AI861" s="407">
        <f t="shared" si="2498"/>
        <v>0</v>
      </c>
      <c r="AJ861" s="407">
        <f t="shared" si="2498"/>
        <v>0</v>
      </c>
      <c r="AK861" s="407">
        <f t="shared" si="2498"/>
        <v>0</v>
      </c>
      <c r="AL861" s="407">
        <f t="shared" si="2498"/>
        <v>0</v>
      </c>
      <c r="AM861" s="407">
        <f t="shared" si="2498"/>
        <v>0</v>
      </c>
      <c r="AN861" s="407">
        <f t="shared" si="2498"/>
        <v>0</v>
      </c>
      <c r="AO861" s="407">
        <f t="shared" si="2498"/>
        <v>0</v>
      </c>
      <c r="AP861" s="407">
        <f t="shared" si="2498"/>
        <v>0</v>
      </c>
      <c r="AQ861" s="407">
        <f t="shared" si="2498"/>
        <v>0</v>
      </c>
      <c r="AR861" s="407">
        <f t="shared" si="2498"/>
        <v>0</v>
      </c>
      <c r="AS861" s="303"/>
    </row>
    <row r="862" spans="1:45" outlineLevel="1">
      <c r="A862" s="521"/>
      <c r="B862" s="291"/>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c r="AB862" s="288"/>
      <c r="AC862" s="288"/>
      <c r="AD862" s="288"/>
      <c r="AE862" s="418"/>
      <c r="AF862" s="421"/>
      <c r="AG862" s="421"/>
      <c r="AH862" s="421"/>
      <c r="AI862" s="421"/>
      <c r="AJ862" s="421"/>
      <c r="AK862" s="421"/>
      <c r="AL862" s="421"/>
      <c r="AM862" s="421"/>
      <c r="AN862" s="421"/>
      <c r="AO862" s="421"/>
      <c r="AP862" s="421"/>
      <c r="AQ862" s="421"/>
      <c r="AR862" s="421"/>
      <c r="AS862" s="303"/>
    </row>
    <row r="863" spans="1:45" outlineLevel="1">
      <c r="A863" s="521">
        <v>18</v>
      </c>
      <c r="B863" s="424" t="s">
        <v>109</v>
      </c>
      <c r="C863" s="288" t="s">
        <v>25</v>
      </c>
      <c r="D863" s="292"/>
      <c r="E863" s="292"/>
      <c r="F863" s="292"/>
      <c r="G863" s="292"/>
      <c r="H863" s="292"/>
      <c r="I863" s="292"/>
      <c r="J863" s="292"/>
      <c r="K863" s="292"/>
      <c r="L863" s="292"/>
      <c r="M863" s="292"/>
      <c r="N863" s="292"/>
      <c r="O863" s="292"/>
      <c r="P863" s="292"/>
      <c r="Q863" s="292">
        <v>12</v>
      </c>
      <c r="R863" s="292"/>
      <c r="S863" s="292"/>
      <c r="T863" s="292"/>
      <c r="U863" s="292"/>
      <c r="V863" s="292"/>
      <c r="W863" s="292"/>
      <c r="X863" s="292"/>
      <c r="Y863" s="292"/>
      <c r="Z863" s="292"/>
      <c r="AA863" s="292"/>
      <c r="AB863" s="292"/>
      <c r="AC863" s="292"/>
      <c r="AD863" s="292"/>
      <c r="AE863" s="422"/>
      <c r="AF863" s="406"/>
      <c r="AG863" s="406"/>
      <c r="AH863" s="406"/>
      <c r="AI863" s="406"/>
      <c r="AJ863" s="406"/>
      <c r="AK863" s="406"/>
      <c r="AL863" s="411"/>
      <c r="AM863" s="411"/>
      <c r="AN863" s="411"/>
      <c r="AO863" s="411"/>
      <c r="AP863" s="411"/>
      <c r="AQ863" s="411"/>
      <c r="AR863" s="411"/>
      <c r="AS863" s="293">
        <f>SUM(AE863:AR863)</f>
        <v>0</v>
      </c>
    </row>
    <row r="864" spans="1:45" outlineLevel="1">
      <c r="A864" s="521"/>
      <c r="B864" s="291" t="s">
        <v>341</v>
      </c>
      <c r="C864" s="288" t="s">
        <v>163</v>
      </c>
      <c r="D864" s="292"/>
      <c r="E864" s="292"/>
      <c r="F864" s="292"/>
      <c r="G864" s="292"/>
      <c r="H864" s="292"/>
      <c r="I864" s="292"/>
      <c r="J864" s="292"/>
      <c r="K864" s="292"/>
      <c r="L864" s="292"/>
      <c r="M864" s="292"/>
      <c r="N864" s="292"/>
      <c r="O864" s="292"/>
      <c r="P864" s="292"/>
      <c r="Q864" s="292">
        <f>Q863</f>
        <v>12</v>
      </c>
      <c r="R864" s="292"/>
      <c r="S864" s="292"/>
      <c r="T864" s="292"/>
      <c r="U864" s="292"/>
      <c r="V864" s="292"/>
      <c r="W864" s="292"/>
      <c r="X864" s="292"/>
      <c r="Y864" s="292"/>
      <c r="Z864" s="292"/>
      <c r="AA864" s="292"/>
      <c r="AB864" s="292"/>
      <c r="AC864" s="292"/>
      <c r="AD864" s="292"/>
      <c r="AE864" s="407">
        <f>AE863</f>
        <v>0</v>
      </c>
      <c r="AF864" s="407">
        <f t="shared" ref="AF864:AR864" si="2499">AF863</f>
        <v>0</v>
      </c>
      <c r="AG864" s="407">
        <f t="shared" si="2499"/>
        <v>0</v>
      </c>
      <c r="AH864" s="407">
        <f t="shared" si="2499"/>
        <v>0</v>
      </c>
      <c r="AI864" s="407">
        <f t="shared" si="2499"/>
        <v>0</v>
      </c>
      <c r="AJ864" s="407">
        <f t="shared" si="2499"/>
        <v>0</v>
      </c>
      <c r="AK864" s="407">
        <f t="shared" si="2499"/>
        <v>0</v>
      </c>
      <c r="AL864" s="407">
        <f t="shared" si="2499"/>
        <v>0</v>
      </c>
      <c r="AM864" s="407">
        <f t="shared" si="2499"/>
        <v>0</v>
      </c>
      <c r="AN864" s="407">
        <f t="shared" si="2499"/>
        <v>0</v>
      </c>
      <c r="AO864" s="407">
        <f t="shared" si="2499"/>
        <v>0</v>
      </c>
      <c r="AP864" s="407">
        <f t="shared" si="2499"/>
        <v>0</v>
      </c>
      <c r="AQ864" s="407">
        <f t="shared" si="2499"/>
        <v>0</v>
      </c>
      <c r="AR864" s="407">
        <f t="shared" si="2499"/>
        <v>0</v>
      </c>
      <c r="AS864" s="303"/>
    </row>
    <row r="865" spans="1:45" outlineLevel="1">
      <c r="A865" s="521"/>
      <c r="B865" s="319"/>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c r="AB865" s="288"/>
      <c r="AC865" s="288"/>
      <c r="AD865" s="288"/>
      <c r="AE865" s="419"/>
      <c r="AF865" s="420"/>
      <c r="AG865" s="420"/>
      <c r="AH865" s="420"/>
      <c r="AI865" s="420"/>
      <c r="AJ865" s="420"/>
      <c r="AK865" s="420"/>
      <c r="AL865" s="420"/>
      <c r="AM865" s="420"/>
      <c r="AN865" s="420"/>
      <c r="AO865" s="420"/>
      <c r="AP865" s="420"/>
      <c r="AQ865" s="420"/>
      <c r="AR865" s="420"/>
      <c r="AS865" s="294"/>
    </row>
    <row r="866" spans="1:45" outlineLevel="1">
      <c r="A866" s="521">
        <v>19</v>
      </c>
      <c r="B866" s="424" t="s">
        <v>111</v>
      </c>
      <c r="C866" s="288" t="s">
        <v>25</v>
      </c>
      <c r="D866" s="292"/>
      <c r="E866" s="292"/>
      <c r="F866" s="292"/>
      <c r="G866" s="292"/>
      <c r="H866" s="292"/>
      <c r="I866" s="292"/>
      <c r="J866" s="292"/>
      <c r="K866" s="292"/>
      <c r="L866" s="292"/>
      <c r="M866" s="292"/>
      <c r="N866" s="292"/>
      <c r="O866" s="292"/>
      <c r="P866" s="292"/>
      <c r="Q866" s="292">
        <v>12</v>
      </c>
      <c r="R866" s="292"/>
      <c r="S866" s="292"/>
      <c r="T866" s="292"/>
      <c r="U866" s="292"/>
      <c r="V866" s="292"/>
      <c r="W866" s="292"/>
      <c r="X866" s="292"/>
      <c r="Y866" s="292"/>
      <c r="Z866" s="292"/>
      <c r="AA866" s="292"/>
      <c r="AB866" s="292"/>
      <c r="AC866" s="292"/>
      <c r="AD866" s="292"/>
      <c r="AE866" s="422"/>
      <c r="AF866" s="406"/>
      <c r="AG866" s="406"/>
      <c r="AH866" s="406"/>
      <c r="AI866" s="406"/>
      <c r="AJ866" s="406"/>
      <c r="AK866" s="406"/>
      <c r="AL866" s="411"/>
      <c r="AM866" s="411"/>
      <c r="AN866" s="411"/>
      <c r="AO866" s="411"/>
      <c r="AP866" s="411"/>
      <c r="AQ866" s="411"/>
      <c r="AR866" s="411"/>
      <c r="AS866" s="293">
        <f>SUM(AE866:AR866)</f>
        <v>0</v>
      </c>
    </row>
    <row r="867" spans="1:45" outlineLevel="1">
      <c r="A867" s="521"/>
      <c r="B867" s="291" t="s">
        <v>341</v>
      </c>
      <c r="C867" s="288" t="s">
        <v>163</v>
      </c>
      <c r="D867" s="292"/>
      <c r="E867" s="292"/>
      <c r="F867" s="292"/>
      <c r="G867" s="292"/>
      <c r="H867" s="292"/>
      <c r="I867" s="292"/>
      <c r="J867" s="292"/>
      <c r="K867" s="292"/>
      <c r="L867" s="292"/>
      <c r="M867" s="292"/>
      <c r="N867" s="292"/>
      <c r="O867" s="292"/>
      <c r="P867" s="292"/>
      <c r="Q867" s="292">
        <f>Q866</f>
        <v>12</v>
      </c>
      <c r="R867" s="292"/>
      <c r="S867" s="292"/>
      <c r="T867" s="292"/>
      <c r="U867" s="292"/>
      <c r="V867" s="292"/>
      <c r="W867" s="292"/>
      <c r="X867" s="292"/>
      <c r="Y867" s="292"/>
      <c r="Z867" s="292"/>
      <c r="AA867" s="292"/>
      <c r="AB867" s="292"/>
      <c r="AC867" s="292"/>
      <c r="AD867" s="292"/>
      <c r="AE867" s="407">
        <f>AE866</f>
        <v>0</v>
      </c>
      <c r="AF867" s="407">
        <f t="shared" ref="AF867:AR867" si="2500">AF866</f>
        <v>0</v>
      </c>
      <c r="AG867" s="407">
        <f t="shared" si="2500"/>
        <v>0</v>
      </c>
      <c r="AH867" s="407">
        <f t="shared" si="2500"/>
        <v>0</v>
      </c>
      <c r="AI867" s="407">
        <f t="shared" si="2500"/>
        <v>0</v>
      </c>
      <c r="AJ867" s="407">
        <f t="shared" si="2500"/>
        <v>0</v>
      </c>
      <c r="AK867" s="407">
        <f t="shared" si="2500"/>
        <v>0</v>
      </c>
      <c r="AL867" s="407">
        <f t="shared" si="2500"/>
        <v>0</v>
      </c>
      <c r="AM867" s="407">
        <f t="shared" si="2500"/>
        <v>0</v>
      </c>
      <c r="AN867" s="407">
        <f t="shared" si="2500"/>
        <v>0</v>
      </c>
      <c r="AO867" s="407">
        <f t="shared" si="2500"/>
        <v>0</v>
      </c>
      <c r="AP867" s="407">
        <f t="shared" si="2500"/>
        <v>0</v>
      </c>
      <c r="AQ867" s="407">
        <f t="shared" si="2500"/>
        <v>0</v>
      </c>
      <c r="AR867" s="407">
        <f t="shared" si="2500"/>
        <v>0</v>
      </c>
      <c r="AS867" s="294"/>
    </row>
    <row r="868" spans="1:45" outlineLevel="1">
      <c r="A868" s="521"/>
      <c r="B868" s="319"/>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c r="AB868" s="288"/>
      <c r="AC868" s="288"/>
      <c r="AD868" s="288"/>
      <c r="AE868" s="408"/>
      <c r="AF868" s="408"/>
      <c r="AG868" s="408"/>
      <c r="AH868" s="408"/>
      <c r="AI868" s="408"/>
      <c r="AJ868" s="408"/>
      <c r="AK868" s="408"/>
      <c r="AL868" s="408"/>
      <c r="AM868" s="408"/>
      <c r="AN868" s="408"/>
      <c r="AO868" s="408"/>
      <c r="AP868" s="408"/>
      <c r="AQ868" s="408"/>
      <c r="AR868" s="408"/>
      <c r="AS868" s="303"/>
    </row>
    <row r="869" spans="1:45" outlineLevel="1">
      <c r="A869" s="521">
        <v>20</v>
      </c>
      <c r="B869" s="424" t="s">
        <v>110</v>
      </c>
      <c r="C869" s="288" t="s">
        <v>25</v>
      </c>
      <c r="D869" s="292"/>
      <c r="E869" s="292"/>
      <c r="F869" s="292"/>
      <c r="G869" s="292"/>
      <c r="H869" s="292"/>
      <c r="I869" s="292"/>
      <c r="J869" s="292"/>
      <c r="K869" s="292"/>
      <c r="L869" s="292"/>
      <c r="M869" s="292"/>
      <c r="N869" s="292"/>
      <c r="O869" s="292"/>
      <c r="P869" s="292"/>
      <c r="Q869" s="292">
        <v>12</v>
      </c>
      <c r="R869" s="292"/>
      <c r="S869" s="292"/>
      <c r="T869" s="292"/>
      <c r="U869" s="292"/>
      <c r="V869" s="292"/>
      <c r="W869" s="292"/>
      <c r="X869" s="292"/>
      <c r="Y869" s="292"/>
      <c r="Z869" s="292"/>
      <c r="AA869" s="292"/>
      <c r="AB869" s="292"/>
      <c r="AC869" s="292"/>
      <c r="AD869" s="292"/>
      <c r="AE869" s="422"/>
      <c r="AF869" s="406"/>
      <c r="AG869" s="406"/>
      <c r="AH869" s="406"/>
      <c r="AI869" s="406"/>
      <c r="AJ869" s="406"/>
      <c r="AK869" s="406"/>
      <c r="AL869" s="411"/>
      <c r="AM869" s="411"/>
      <c r="AN869" s="411"/>
      <c r="AO869" s="411"/>
      <c r="AP869" s="411"/>
      <c r="AQ869" s="411"/>
      <c r="AR869" s="411"/>
      <c r="AS869" s="293">
        <f>SUM(AE869:AR869)</f>
        <v>0</v>
      </c>
    </row>
    <row r="870" spans="1:45" outlineLevel="1">
      <c r="A870" s="521"/>
      <c r="B870" s="291" t="s">
        <v>341</v>
      </c>
      <c r="C870" s="288" t="s">
        <v>163</v>
      </c>
      <c r="D870" s="292"/>
      <c r="E870" s="292"/>
      <c r="F870" s="292"/>
      <c r="G870" s="292"/>
      <c r="H870" s="292"/>
      <c r="I870" s="292"/>
      <c r="J870" s="292"/>
      <c r="K870" s="292"/>
      <c r="L870" s="292"/>
      <c r="M870" s="292"/>
      <c r="N870" s="292"/>
      <c r="O870" s="292"/>
      <c r="P870" s="292"/>
      <c r="Q870" s="292">
        <f>Q869</f>
        <v>12</v>
      </c>
      <c r="R870" s="292"/>
      <c r="S870" s="292"/>
      <c r="T870" s="292"/>
      <c r="U870" s="292"/>
      <c r="V870" s="292"/>
      <c r="W870" s="292"/>
      <c r="X870" s="292"/>
      <c r="Y870" s="292"/>
      <c r="Z870" s="292"/>
      <c r="AA870" s="292"/>
      <c r="AB870" s="292"/>
      <c r="AC870" s="292"/>
      <c r="AD870" s="292"/>
      <c r="AE870" s="407">
        <f>AE869</f>
        <v>0</v>
      </c>
      <c r="AF870" s="407">
        <f t="shared" ref="AF870:AR870" si="2501">AF869</f>
        <v>0</v>
      </c>
      <c r="AG870" s="407">
        <f t="shared" si="2501"/>
        <v>0</v>
      </c>
      <c r="AH870" s="407">
        <f t="shared" si="2501"/>
        <v>0</v>
      </c>
      <c r="AI870" s="407">
        <f t="shared" si="2501"/>
        <v>0</v>
      </c>
      <c r="AJ870" s="407">
        <f t="shared" si="2501"/>
        <v>0</v>
      </c>
      <c r="AK870" s="407">
        <f t="shared" si="2501"/>
        <v>0</v>
      </c>
      <c r="AL870" s="407">
        <f t="shared" si="2501"/>
        <v>0</v>
      </c>
      <c r="AM870" s="407">
        <f t="shared" si="2501"/>
        <v>0</v>
      </c>
      <c r="AN870" s="407">
        <f t="shared" si="2501"/>
        <v>0</v>
      </c>
      <c r="AO870" s="407">
        <f t="shared" si="2501"/>
        <v>0</v>
      </c>
      <c r="AP870" s="407">
        <f t="shared" si="2501"/>
        <v>0</v>
      </c>
      <c r="AQ870" s="407">
        <f t="shared" si="2501"/>
        <v>0</v>
      </c>
      <c r="AR870" s="407">
        <f t="shared" si="2501"/>
        <v>0</v>
      </c>
      <c r="AS870" s="303"/>
    </row>
    <row r="871" spans="1:45" ht="15.75" outlineLevel="1">
      <c r="A871" s="521"/>
      <c r="B871" s="320"/>
      <c r="C871" s="297"/>
      <c r="D871" s="288"/>
      <c r="E871" s="288"/>
      <c r="F871" s="288"/>
      <c r="G871" s="288"/>
      <c r="H871" s="288"/>
      <c r="I871" s="288"/>
      <c r="J871" s="288"/>
      <c r="K871" s="288"/>
      <c r="L871" s="288"/>
      <c r="M871" s="288"/>
      <c r="N871" s="288"/>
      <c r="O871" s="288"/>
      <c r="P871" s="288"/>
      <c r="Q871" s="297"/>
      <c r="R871" s="288"/>
      <c r="S871" s="288"/>
      <c r="T871" s="288"/>
      <c r="U871" s="288"/>
      <c r="V871" s="288"/>
      <c r="W871" s="288"/>
      <c r="X871" s="288"/>
      <c r="Y871" s="288"/>
      <c r="Z871" s="288"/>
      <c r="AA871" s="288"/>
      <c r="AB871" s="288"/>
      <c r="AC871" s="288"/>
      <c r="AD871" s="288"/>
      <c r="AE871" s="408"/>
      <c r="AF871" s="408"/>
      <c r="AG871" s="408"/>
      <c r="AH871" s="408"/>
      <c r="AI871" s="408"/>
      <c r="AJ871" s="408"/>
      <c r="AK871" s="408"/>
      <c r="AL871" s="408"/>
      <c r="AM871" s="408"/>
      <c r="AN871" s="408"/>
      <c r="AO871" s="408"/>
      <c r="AP871" s="408"/>
      <c r="AQ871" s="408"/>
      <c r="AR871" s="408"/>
      <c r="AS871" s="303"/>
    </row>
    <row r="872" spans="1:45" ht="15.75" outlineLevel="1">
      <c r="A872" s="521"/>
      <c r="B872" s="507" t="s">
        <v>500</v>
      </c>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c r="AB872" s="288"/>
      <c r="AC872" s="288"/>
      <c r="AD872" s="288"/>
      <c r="AE872" s="418"/>
      <c r="AF872" s="421"/>
      <c r="AG872" s="421"/>
      <c r="AH872" s="421"/>
      <c r="AI872" s="421"/>
      <c r="AJ872" s="421"/>
      <c r="AK872" s="421"/>
      <c r="AL872" s="421"/>
      <c r="AM872" s="421"/>
      <c r="AN872" s="421"/>
      <c r="AO872" s="421"/>
      <c r="AP872" s="421"/>
      <c r="AQ872" s="421"/>
      <c r="AR872" s="421"/>
      <c r="AS872" s="303"/>
    </row>
    <row r="873" spans="1:45" ht="15.75" outlineLevel="1">
      <c r="A873" s="521"/>
      <c r="B873" s="493" t="s">
        <v>496</v>
      </c>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outlineLevel="1">
      <c r="A874" s="521">
        <v>21</v>
      </c>
      <c r="B874" s="424" t="s">
        <v>113</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502">AF874</f>
        <v>0</v>
      </c>
      <c r="AG875" s="407">
        <f t="shared" ref="AG875" si="2503">AG874</f>
        <v>0</v>
      </c>
      <c r="AH875" s="407">
        <f t="shared" ref="AH875" si="2504">AH874</f>
        <v>0</v>
      </c>
      <c r="AI875" s="407">
        <f t="shared" ref="AI875" si="2505">AI874</f>
        <v>0</v>
      </c>
      <c r="AJ875" s="407">
        <f t="shared" ref="AJ875" si="2506">AJ874</f>
        <v>0</v>
      </c>
      <c r="AK875" s="407">
        <f t="shared" ref="AK875" si="2507">AK874</f>
        <v>0</v>
      </c>
      <c r="AL875" s="407">
        <f t="shared" ref="AL875" si="2508">AL874</f>
        <v>0</v>
      </c>
      <c r="AM875" s="407">
        <f t="shared" ref="AM875" si="2509">AM874</f>
        <v>0</v>
      </c>
      <c r="AN875" s="407">
        <f t="shared" ref="AN875" si="2510">AN874</f>
        <v>0</v>
      </c>
      <c r="AO875" s="407">
        <f t="shared" ref="AO875" si="2511">AO874</f>
        <v>0</v>
      </c>
      <c r="AP875" s="407">
        <f t="shared" ref="AP875" si="2512">AP874</f>
        <v>0</v>
      </c>
      <c r="AQ875" s="407">
        <f t="shared" ref="AQ875" si="2513">AQ874</f>
        <v>0</v>
      </c>
      <c r="AR875" s="407">
        <f t="shared" ref="AR875" si="2514">AR874</f>
        <v>0</v>
      </c>
      <c r="AS875" s="303"/>
    </row>
    <row r="876" spans="1:45"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18"/>
      <c r="AF876" s="421"/>
      <c r="AG876" s="421"/>
      <c r="AH876" s="421"/>
      <c r="AI876" s="421"/>
      <c r="AJ876" s="421"/>
      <c r="AK876" s="421"/>
      <c r="AL876" s="421"/>
      <c r="AM876" s="421"/>
      <c r="AN876" s="421"/>
      <c r="AO876" s="421"/>
      <c r="AP876" s="421"/>
      <c r="AQ876" s="421"/>
      <c r="AR876" s="421"/>
      <c r="AS876" s="303"/>
    </row>
    <row r="877" spans="1:45" outlineLevel="1">
      <c r="A877" s="521">
        <v>22</v>
      </c>
      <c r="B877" s="424" t="s">
        <v>114</v>
      </c>
      <c r="C877" s="288" t="s">
        <v>25</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11"/>
      <c r="AF877" s="411"/>
      <c r="AG877" s="411"/>
      <c r="AH877" s="411"/>
      <c r="AI877" s="411"/>
      <c r="AJ877" s="411"/>
      <c r="AK877" s="411"/>
      <c r="AL877" s="406"/>
      <c r="AM877" s="406"/>
      <c r="AN877" s="406"/>
      <c r="AO877" s="406"/>
      <c r="AP877" s="406"/>
      <c r="AQ877" s="406"/>
      <c r="AR877" s="406"/>
      <c r="AS877" s="293">
        <f>SUM(AE877:AR877)</f>
        <v>0</v>
      </c>
    </row>
    <row r="878" spans="1:45" outlineLevel="1">
      <c r="A878" s="521"/>
      <c r="B878" s="291" t="s">
        <v>341</v>
      </c>
      <c r="C878" s="288" t="s">
        <v>163</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407">
        <f>AE877</f>
        <v>0</v>
      </c>
      <c r="AF878" s="407">
        <f t="shared" ref="AF878" si="2515">AF877</f>
        <v>0</v>
      </c>
      <c r="AG878" s="407">
        <f t="shared" ref="AG878" si="2516">AG877</f>
        <v>0</v>
      </c>
      <c r="AH878" s="407">
        <f t="shared" ref="AH878" si="2517">AH877</f>
        <v>0</v>
      </c>
      <c r="AI878" s="407">
        <f t="shared" ref="AI878" si="2518">AI877</f>
        <v>0</v>
      </c>
      <c r="AJ878" s="407">
        <f t="shared" ref="AJ878" si="2519">AJ877</f>
        <v>0</v>
      </c>
      <c r="AK878" s="407">
        <f t="shared" ref="AK878" si="2520">AK877</f>
        <v>0</v>
      </c>
      <c r="AL878" s="407">
        <f t="shared" ref="AL878" si="2521">AL877</f>
        <v>0</v>
      </c>
      <c r="AM878" s="407">
        <f t="shared" ref="AM878" si="2522">AM877</f>
        <v>0</v>
      </c>
      <c r="AN878" s="407">
        <f t="shared" ref="AN878" si="2523">AN877</f>
        <v>0</v>
      </c>
      <c r="AO878" s="407">
        <f t="shared" ref="AO878" si="2524">AO877</f>
        <v>0</v>
      </c>
      <c r="AP878" s="407">
        <f t="shared" ref="AP878" si="2525">AP877</f>
        <v>0</v>
      </c>
      <c r="AQ878" s="407">
        <f t="shared" ref="AQ878" si="2526">AQ877</f>
        <v>0</v>
      </c>
      <c r="AR878" s="407">
        <f t="shared" ref="AR878" si="2527">AR877</f>
        <v>0</v>
      </c>
      <c r="AS878" s="303"/>
    </row>
    <row r="879" spans="1:45" outlineLevel="1">
      <c r="A879" s="521"/>
      <c r="B879" s="291"/>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c r="AB879" s="288"/>
      <c r="AC879" s="288"/>
      <c r="AD879" s="288"/>
      <c r="AE879" s="418"/>
      <c r="AF879" s="421"/>
      <c r="AG879" s="421"/>
      <c r="AH879" s="421"/>
      <c r="AI879" s="421"/>
      <c r="AJ879" s="421"/>
      <c r="AK879" s="421"/>
      <c r="AL879" s="421"/>
      <c r="AM879" s="421"/>
      <c r="AN879" s="421"/>
      <c r="AO879" s="421"/>
      <c r="AP879" s="421"/>
      <c r="AQ879" s="421"/>
      <c r="AR879" s="421"/>
      <c r="AS879" s="303"/>
    </row>
    <row r="880" spans="1:45" outlineLevel="1">
      <c r="A880" s="521">
        <v>23</v>
      </c>
      <c r="B880" s="424" t="s">
        <v>115</v>
      </c>
      <c r="C880" s="288" t="s">
        <v>25</v>
      </c>
      <c r="D880" s="292"/>
      <c r="E880" s="292"/>
      <c r="F880" s="292"/>
      <c r="G880" s="292"/>
      <c r="H880" s="292"/>
      <c r="I880" s="292"/>
      <c r="J880" s="292"/>
      <c r="K880" s="292"/>
      <c r="L880" s="292"/>
      <c r="M880" s="292"/>
      <c r="N880" s="292"/>
      <c r="O880" s="292"/>
      <c r="P880" s="292"/>
      <c r="Q880" s="288"/>
      <c r="R880" s="292"/>
      <c r="S880" s="292"/>
      <c r="T880" s="292"/>
      <c r="U880" s="292"/>
      <c r="V880" s="292"/>
      <c r="W880" s="292"/>
      <c r="X880" s="292"/>
      <c r="Y880" s="292"/>
      <c r="Z880" s="292"/>
      <c r="AA880" s="292"/>
      <c r="AB880" s="292"/>
      <c r="AC880" s="292"/>
      <c r="AD880" s="292"/>
      <c r="AE880" s="411"/>
      <c r="AF880" s="411"/>
      <c r="AG880" s="411"/>
      <c r="AH880" s="411"/>
      <c r="AI880" s="411"/>
      <c r="AJ880" s="411"/>
      <c r="AK880" s="411"/>
      <c r="AL880" s="406"/>
      <c r="AM880" s="406"/>
      <c r="AN880" s="406"/>
      <c r="AO880" s="406"/>
      <c r="AP880" s="406"/>
      <c r="AQ880" s="406"/>
      <c r="AR880" s="406"/>
      <c r="AS880" s="293">
        <f>SUM(AE880:AR880)</f>
        <v>0</v>
      </c>
    </row>
    <row r="881" spans="1:45" outlineLevel="1">
      <c r="A881" s="521"/>
      <c r="B881" s="291" t="s">
        <v>341</v>
      </c>
      <c r="C881" s="288" t="s">
        <v>163</v>
      </c>
      <c r="D881" s="292"/>
      <c r="E881" s="292"/>
      <c r="F881" s="292"/>
      <c r="G881" s="292"/>
      <c r="H881" s="292"/>
      <c r="I881" s="292"/>
      <c r="J881" s="292"/>
      <c r="K881" s="292"/>
      <c r="L881" s="292"/>
      <c r="M881" s="292"/>
      <c r="N881" s="292"/>
      <c r="O881" s="292"/>
      <c r="P881" s="292"/>
      <c r="Q881" s="288"/>
      <c r="R881" s="292"/>
      <c r="S881" s="292"/>
      <c r="T881" s="292"/>
      <c r="U881" s="292"/>
      <c r="V881" s="292"/>
      <c r="W881" s="292"/>
      <c r="X881" s="292"/>
      <c r="Y881" s="292"/>
      <c r="Z881" s="292"/>
      <c r="AA881" s="292"/>
      <c r="AB881" s="292"/>
      <c r="AC881" s="292"/>
      <c r="AD881" s="292"/>
      <c r="AE881" s="407">
        <f>AE880</f>
        <v>0</v>
      </c>
      <c r="AF881" s="407">
        <f t="shared" ref="AF881" si="2528">AF880</f>
        <v>0</v>
      </c>
      <c r="AG881" s="407">
        <f t="shared" ref="AG881" si="2529">AG880</f>
        <v>0</v>
      </c>
      <c r="AH881" s="407">
        <f t="shared" ref="AH881" si="2530">AH880</f>
        <v>0</v>
      </c>
      <c r="AI881" s="407">
        <f t="shared" ref="AI881" si="2531">AI880</f>
        <v>0</v>
      </c>
      <c r="AJ881" s="407">
        <f t="shared" ref="AJ881" si="2532">AJ880</f>
        <v>0</v>
      </c>
      <c r="AK881" s="407">
        <f t="shared" ref="AK881" si="2533">AK880</f>
        <v>0</v>
      </c>
      <c r="AL881" s="407">
        <f t="shared" ref="AL881" si="2534">AL880</f>
        <v>0</v>
      </c>
      <c r="AM881" s="407">
        <f t="shared" ref="AM881" si="2535">AM880</f>
        <v>0</v>
      </c>
      <c r="AN881" s="407">
        <f t="shared" ref="AN881" si="2536">AN880</f>
        <v>0</v>
      </c>
      <c r="AO881" s="407">
        <f t="shared" ref="AO881" si="2537">AO880</f>
        <v>0</v>
      </c>
      <c r="AP881" s="407">
        <f t="shared" ref="AP881" si="2538">AP880</f>
        <v>0</v>
      </c>
      <c r="AQ881" s="407">
        <f t="shared" ref="AQ881" si="2539">AQ880</f>
        <v>0</v>
      </c>
      <c r="AR881" s="407">
        <f t="shared" ref="AR881" si="2540">AR880</f>
        <v>0</v>
      </c>
      <c r="AS881" s="303"/>
    </row>
    <row r="882" spans="1:45" outlineLevel="1">
      <c r="A882" s="521"/>
      <c r="B882" s="426"/>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c r="AA882" s="288"/>
      <c r="AB882" s="288"/>
      <c r="AC882" s="288"/>
      <c r="AD882" s="288"/>
      <c r="AE882" s="418"/>
      <c r="AF882" s="421"/>
      <c r="AG882" s="421"/>
      <c r="AH882" s="421"/>
      <c r="AI882" s="421"/>
      <c r="AJ882" s="421"/>
      <c r="AK882" s="421"/>
      <c r="AL882" s="421"/>
      <c r="AM882" s="421"/>
      <c r="AN882" s="421"/>
      <c r="AO882" s="421"/>
      <c r="AP882" s="421"/>
      <c r="AQ882" s="421"/>
      <c r="AR882" s="421"/>
      <c r="AS882" s="303"/>
    </row>
    <row r="883" spans="1:45" outlineLevel="1">
      <c r="A883" s="521">
        <v>24</v>
      </c>
      <c r="B883" s="424" t="s">
        <v>116</v>
      </c>
      <c r="C883" s="288" t="s">
        <v>25</v>
      </c>
      <c r="D883" s="292"/>
      <c r="E883" s="292"/>
      <c r="F883" s="292"/>
      <c r="G883" s="292"/>
      <c r="H883" s="292"/>
      <c r="I883" s="292"/>
      <c r="J883" s="292"/>
      <c r="K883" s="292"/>
      <c r="L883" s="292"/>
      <c r="M883" s="292"/>
      <c r="N883" s="292"/>
      <c r="O883" s="292"/>
      <c r="P883" s="292"/>
      <c r="Q883" s="288"/>
      <c r="R883" s="292"/>
      <c r="S883" s="292"/>
      <c r="T883" s="292"/>
      <c r="U883" s="292"/>
      <c r="V883" s="292"/>
      <c r="W883" s="292"/>
      <c r="X883" s="292"/>
      <c r="Y883" s="292"/>
      <c r="Z883" s="292"/>
      <c r="AA883" s="292"/>
      <c r="AB883" s="292"/>
      <c r="AC883" s="292"/>
      <c r="AD883" s="292"/>
      <c r="AE883" s="411"/>
      <c r="AF883" s="411"/>
      <c r="AG883" s="411"/>
      <c r="AH883" s="411"/>
      <c r="AI883" s="411"/>
      <c r="AJ883" s="411"/>
      <c r="AK883" s="411"/>
      <c r="AL883" s="406"/>
      <c r="AM883" s="406"/>
      <c r="AN883" s="406"/>
      <c r="AO883" s="406"/>
      <c r="AP883" s="406"/>
      <c r="AQ883" s="406"/>
      <c r="AR883" s="406"/>
      <c r="AS883" s="293">
        <f>SUM(AE883:AR883)</f>
        <v>0</v>
      </c>
    </row>
    <row r="884" spans="1:45" outlineLevel="1">
      <c r="A884" s="521"/>
      <c r="B884" s="291" t="s">
        <v>341</v>
      </c>
      <c r="C884" s="288" t="s">
        <v>163</v>
      </c>
      <c r="D884" s="292"/>
      <c r="E884" s="292"/>
      <c r="F884" s="292"/>
      <c r="G884" s="292"/>
      <c r="H884" s="292"/>
      <c r="I884" s="292"/>
      <c r="J884" s="292"/>
      <c r="K884" s="292"/>
      <c r="L884" s="292"/>
      <c r="M884" s="292"/>
      <c r="N884" s="292"/>
      <c r="O884" s="292"/>
      <c r="P884" s="292"/>
      <c r="Q884" s="288"/>
      <c r="R884" s="292"/>
      <c r="S884" s="292"/>
      <c r="T884" s="292"/>
      <c r="U884" s="292"/>
      <c r="V884" s="292"/>
      <c r="W884" s="292"/>
      <c r="X884" s="292"/>
      <c r="Y884" s="292"/>
      <c r="Z884" s="292"/>
      <c r="AA884" s="292"/>
      <c r="AB884" s="292"/>
      <c r="AC884" s="292"/>
      <c r="AD884" s="292"/>
      <c r="AE884" s="407">
        <f>AE883</f>
        <v>0</v>
      </c>
      <c r="AF884" s="407">
        <f t="shared" ref="AF884" si="2541">AF883</f>
        <v>0</v>
      </c>
      <c r="AG884" s="407">
        <f t="shared" ref="AG884" si="2542">AG883</f>
        <v>0</v>
      </c>
      <c r="AH884" s="407">
        <f t="shared" ref="AH884" si="2543">AH883</f>
        <v>0</v>
      </c>
      <c r="AI884" s="407">
        <f t="shared" ref="AI884" si="2544">AI883</f>
        <v>0</v>
      </c>
      <c r="AJ884" s="407">
        <f t="shared" ref="AJ884" si="2545">AJ883</f>
        <v>0</v>
      </c>
      <c r="AK884" s="407">
        <f t="shared" ref="AK884" si="2546">AK883</f>
        <v>0</v>
      </c>
      <c r="AL884" s="407">
        <f t="shared" ref="AL884" si="2547">AL883</f>
        <v>0</v>
      </c>
      <c r="AM884" s="407">
        <f t="shared" ref="AM884" si="2548">AM883</f>
        <v>0</v>
      </c>
      <c r="AN884" s="407">
        <f t="shared" ref="AN884" si="2549">AN883</f>
        <v>0</v>
      </c>
      <c r="AO884" s="407">
        <f t="shared" ref="AO884" si="2550">AO883</f>
        <v>0</v>
      </c>
      <c r="AP884" s="407">
        <f t="shared" ref="AP884" si="2551">AP883</f>
        <v>0</v>
      </c>
      <c r="AQ884" s="407">
        <f t="shared" ref="AQ884" si="2552">AQ883</f>
        <v>0</v>
      </c>
      <c r="AR884" s="407">
        <f t="shared" ref="AR884" si="2553">AR883</f>
        <v>0</v>
      </c>
      <c r="AS884" s="303"/>
    </row>
    <row r="885" spans="1:45" outlineLevel="1">
      <c r="A885" s="521"/>
      <c r="B885" s="291"/>
      <c r="C885" s="288"/>
      <c r="D885" s="288"/>
      <c r="E885" s="288"/>
      <c r="F885" s="288"/>
      <c r="G885" s="288"/>
      <c r="H885" s="288"/>
      <c r="I885" s="288"/>
      <c r="J885" s="288"/>
      <c r="K885" s="288"/>
      <c r="L885" s="288"/>
      <c r="M885" s="288"/>
      <c r="N885" s="288"/>
      <c r="O885" s="288"/>
      <c r="P885" s="288"/>
      <c r="Q885" s="288"/>
      <c r="R885" s="288"/>
      <c r="S885" s="288"/>
      <c r="T885" s="288"/>
      <c r="U885" s="288"/>
      <c r="V885" s="288"/>
      <c r="W885" s="288"/>
      <c r="X885" s="288"/>
      <c r="Y885" s="288"/>
      <c r="Z885" s="288"/>
      <c r="AA885" s="288"/>
      <c r="AB885" s="288"/>
      <c r="AC885" s="288"/>
      <c r="AD885" s="288"/>
      <c r="AE885" s="408"/>
      <c r="AF885" s="421"/>
      <c r="AG885" s="421"/>
      <c r="AH885" s="421"/>
      <c r="AI885" s="421"/>
      <c r="AJ885" s="421"/>
      <c r="AK885" s="421"/>
      <c r="AL885" s="421"/>
      <c r="AM885" s="421"/>
      <c r="AN885" s="421"/>
      <c r="AO885" s="421"/>
      <c r="AP885" s="421"/>
      <c r="AQ885" s="421"/>
      <c r="AR885" s="421"/>
      <c r="AS885" s="303"/>
    </row>
    <row r="886" spans="1:45" ht="15.75" outlineLevel="1">
      <c r="A886" s="521"/>
      <c r="B886" s="285" t="s">
        <v>497</v>
      </c>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outlineLevel="1">
      <c r="A887" s="521">
        <v>25</v>
      </c>
      <c r="B887" s="424" t="s">
        <v>117</v>
      </c>
      <c r="C887" s="288" t="s">
        <v>25</v>
      </c>
      <c r="D887" s="292">
        <v>130667.33333333334</v>
      </c>
      <c r="E887" s="292">
        <v>130667.33333333334</v>
      </c>
      <c r="F887" s="292">
        <v>130667.33333333334</v>
      </c>
      <c r="G887" s="292">
        <v>130667.33333333334</v>
      </c>
      <c r="H887" s="292">
        <v>130667.33333333334</v>
      </c>
      <c r="I887" s="292">
        <v>130667.33333333334</v>
      </c>
      <c r="J887" s="292">
        <v>130667.33333333334</v>
      </c>
      <c r="K887" s="292">
        <v>130667.33333333334</v>
      </c>
      <c r="L887" s="292">
        <v>130667.33333333334</v>
      </c>
      <c r="M887" s="292">
        <v>112854.81720430109</v>
      </c>
      <c r="N887" s="292">
        <v>0</v>
      </c>
      <c r="O887" s="292">
        <v>0</v>
      </c>
      <c r="P887" s="292">
        <v>0</v>
      </c>
      <c r="Q887" s="292">
        <v>12</v>
      </c>
      <c r="R887" s="292">
        <v>5.806451612903226</v>
      </c>
      <c r="S887" s="292">
        <v>5.806451612903226</v>
      </c>
      <c r="T887" s="292">
        <v>5.806451612903226</v>
      </c>
      <c r="U887" s="292">
        <v>5.806451612903226</v>
      </c>
      <c r="V887" s="292">
        <v>5.806451612903226</v>
      </c>
      <c r="W887" s="292">
        <v>5.806451612903226</v>
      </c>
      <c r="X887" s="292">
        <v>5.806451612903226</v>
      </c>
      <c r="Y887" s="292">
        <v>5.806451612903226</v>
      </c>
      <c r="Z887" s="292">
        <v>5.806451612903226</v>
      </c>
      <c r="AA887" s="292">
        <v>5.010752688172043</v>
      </c>
      <c r="AB887" s="292">
        <v>0</v>
      </c>
      <c r="AC887" s="292">
        <v>0</v>
      </c>
      <c r="AD887" s="292">
        <v>0</v>
      </c>
      <c r="AE887" s="422"/>
      <c r="AF887" s="411">
        <v>0.5</v>
      </c>
      <c r="AG887" s="411">
        <v>0.5</v>
      </c>
      <c r="AH887" s="411"/>
      <c r="AI887" s="411"/>
      <c r="AJ887" s="411"/>
      <c r="AK887" s="411"/>
      <c r="AL887" s="411"/>
      <c r="AM887" s="411"/>
      <c r="AN887" s="411"/>
      <c r="AO887" s="411"/>
      <c r="AP887" s="411"/>
      <c r="AQ887" s="411"/>
      <c r="AR887" s="411"/>
      <c r="AS887" s="293">
        <f>SUM(AE887:AR887)</f>
        <v>1</v>
      </c>
    </row>
    <row r="888" spans="1:4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54">AF887</f>
        <v>0.5</v>
      </c>
      <c r="AG888" s="407">
        <f t="shared" ref="AG888" si="2555">AG887</f>
        <v>0.5</v>
      </c>
      <c r="AH888" s="407">
        <f t="shared" ref="AH888" si="2556">AH887</f>
        <v>0</v>
      </c>
      <c r="AI888" s="407">
        <f t="shared" ref="AI888" si="2557">AI887</f>
        <v>0</v>
      </c>
      <c r="AJ888" s="407">
        <f t="shared" ref="AJ888" si="2558">AJ887</f>
        <v>0</v>
      </c>
      <c r="AK888" s="407">
        <f t="shared" ref="AK888" si="2559">AK887</f>
        <v>0</v>
      </c>
      <c r="AL888" s="407">
        <f t="shared" ref="AL888" si="2560">AL887</f>
        <v>0</v>
      </c>
      <c r="AM888" s="407">
        <f t="shared" ref="AM888" si="2561">AM887</f>
        <v>0</v>
      </c>
      <c r="AN888" s="407">
        <f t="shared" ref="AN888" si="2562">AN887</f>
        <v>0</v>
      </c>
      <c r="AO888" s="407">
        <f t="shared" ref="AO888" si="2563">AO887</f>
        <v>0</v>
      </c>
      <c r="AP888" s="407">
        <f t="shared" ref="AP888" si="2564">AP887</f>
        <v>0</v>
      </c>
      <c r="AQ888" s="407">
        <f t="shared" ref="AQ888" si="2565">AQ887</f>
        <v>0</v>
      </c>
      <c r="AR888" s="407">
        <f t="shared" ref="AR888" si="2566">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26</v>
      </c>
      <c r="B890" s="424" t="s">
        <v>1035</v>
      </c>
      <c r="C890" s="288" t="s">
        <v>25</v>
      </c>
      <c r="D890" s="292">
        <v>15651543.459434502</v>
      </c>
      <c r="E890" s="292">
        <v>15651543.459434502</v>
      </c>
      <c r="F890" s="292">
        <v>15651543.459434502</v>
      </c>
      <c r="G890" s="292">
        <v>15651543.459434502</v>
      </c>
      <c r="H890" s="292">
        <v>15651543.459434502</v>
      </c>
      <c r="I890" s="292">
        <v>15651543.459434502</v>
      </c>
      <c r="J890" s="292">
        <v>15651543.459434502</v>
      </c>
      <c r="K890" s="292">
        <v>15651543.459434502</v>
      </c>
      <c r="L890" s="292">
        <v>15049619.212515289</v>
      </c>
      <c r="M890" s="292">
        <v>15049619.212515289</v>
      </c>
      <c r="N890" s="292">
        <v>14948830.605625002</v>
      </c>
      <c r="O890" s="292">
        <v>14948830.605625002</v>
      </c>
      <c r="P890" s="292">
        <v>2554102.7278538286</v>
      </c>
      <c r="Q890" s="292">
        <v>12</v>
      </c>
      <c r="R890" s="292">
        <v>2355.2447649684882</v>
      </c>
      <c r="S890" s="292">
        <v>2355.2447649684882</v>
      </c>
      <c r="T890" s="292">
        <v>2355.2447649684882</v>
      </c>
      <c r="U890" s="292">
        <v>2355.2447649684882</v>
      </c>
      <c r="V890" s="292">
        <v>2355.2447649684882</v>
      </c>
      <c r="W890" s="292">
        <v>2355.2447649684882</v>
      </c>
      <c r="X890" s="292">
        <v>2355.2447649684882</v>
      </c>
      <c r="Y890" s="292">
        <v>2355.2447649684882</v>
      </c>
      <c r="Z890" s="292">
        <v>2269.1144547932654</v>
      </c>
      <c r="AA890" s="292">
        <v>2269.1144547932654</v>
      </c>
      <c r="AB890" s="292">
        <v>2258.4434429131488</v>
      </c>
      <c r="AC890" s="292">
        <v>2258.4434429131488</v>
      </c>
      <c r="AD890" s="292">
        <v>272.87301807725527</v>
      </c>
      <c r="AE890" s="422"/>
      <c r="AF890" s="411">
        <v>0.11263218207054453</v>
      </c>
      <c r="AG890" s="411">
        <v>0.61178387746215968</v>
      </c>
      <c r="AH890" s="411"/>
      <c r="AI890" s="411">
        <v>0.20918602696142882</v>
      </c>
      <c r="AJ890" s="411">
        <v>0</v>
      </c>
      <c r="AK890" s="411">
        <v>4.1409266038894673E-4</v>
      </c>
      <c r="AL890" s="411"/>
      <c r="AM890" s="411"/>
      <c r="AN890" s="411"/>
      <c r="AO890" s="411"/>
      <c r="AP890" s="411"/>
      <c r="AQ890" s="411"/>
      <c r="AR890" s="411"/>
      <c r="AS890" s="293">
        <f>SUM(AE890:AR890)</f>
        <v>0.93401617915452195</v>
      </c>
    </row>
    <row r="891" spans="1:45" outlineLevel="1">
      <c r="A891" s="521"/>
      <c r="B891" s="291" t="s">
        <v>341</v>
      </c>
      <c r="C891" s="288" t="s">
        <v>163</v>
      </c>
      <c r="D891" s="292">
        <v>520192.47415438876</v>
      </c>
      <c r="E891" s="292">
        <v>520192.47415438876</v>
      </c>
      <c r="F891" s="292">
        <v>520192.47415438876</v>
      </c>
      <c r="G891" s="292">
        <v>520192.47415438876</v>
      </c>
      <c r="H891" s="292">
        <v>520192.47415438876</v>
      </c>
      <c r="I891" s="292">
        <v>520192.47415438876</v>
      </c>
      <c r="J891" s="292">
        <v>520192.47415438876</v>
      </c>
      <c r="K891" s="292">
        <v>520192.47415438876</v>
      </c>
      <c r="L891" s="292">
        <v>500187.00542410323</v>
      </c>
      <c r="M891" s="292">
        <v>500187.00542410323</v>
      </c>
      <c r="N891" s="292">
        <v>496837.20960871165</v>
      </c>
      <c r="O891" s="292">
        <v>496837.20960871165</v>
      </c>
      <c r="P891" s="292">
        <v>84887.795295733755</v>
      </c>
      <c r="Q891" s="292">
        <f>Q890</f>
        <v>12</v>
      </c>
      <c r="R891" s="292">
        <v>74.042256565126053</v>
      </c>
      <c r="S891" s="292">
        <v>74.042256565126053</v>
      </c>
      <c r="T891" s="292">
        <v>74.042256565126053</v>
      </c>
      <c r="U891" s="292">
        <v>74.042256565126053</v>
      </c>
      <c r="V891" s="292">
        <v>74.042256565126053</v>
      </c>
      <c r="W891" s="292">
        <v>74.042256565126053</v>
      </c>
      <c r="X891" s="292">
        <v>74.042256565126053</v>
      </c>
      <c r="Y891" s="292">
        <v>74.042256565126053</v>
      </c>
      <c r="Z891" s="292">
        <v>71.334562393003324</v>
      </c>
      <c r="AA891" s="292">
        <v>71.334562393003324</v>
      </c>
      <c r="AB891" s="292">
        <v>70.999095858404047</v>
      </c>
      <c r="AC891" s="292">
        <v>70.999095858404047</v>
      </c>
      <c r="AD891" s="292">
        <v>8.5783585276100727</v>
      </c>
      <c r="AE891" s="407">
        <f>AE890</f>
        <v>0</v>
      </c>
      <c r="AF891" s="407">
        <v>6.7772076440449275E-2</v>
      </c>
      <c r="AG891" s="407">
        <v>0.52565755190477492</v>
      </c>
      <c r="AH891" s="407">
        <v>0</v>
      </c>
      <c r="AI891" s="407">
        <v>8.76278763610433E-2</v>
      </c>
      <c r="AJ891" s="407">
        <v>0</v>
      </c>
      <c r="AK891" s="407">
        <v>0.30309277052306699</v>
      </c>
      <c r="AL891" s="407">
        <f t="shared" ref="AL891" si="2567">AL890</f>
        <v>0</v>
      </c>
      <c r="AM891" s="407">
        <f t="shared" ref="AM891" si="2568">AM890</f>
        <v>0</v>
      </c>
      <c r="AN891" s="407">
        <f t="shared" ref="AN891" si="2569">AN890</f>
        <v>0</v>
      </c>
      <c r="AO891" s="407">
        <f t="shared" ref="AO891" si="2570">AO890</f>
        <v>0</v>
      </c>
      <c r="AP891" s="407">
        <f t="shared" ref="AP891" si="2571">AP890</f>
        <v>0</v>
      </c>
      <c r="AQ891" s="407">
        <f t="shared" ref="AQ891" si="2572">AQ890</f>
        <v>0</v>
      </c>
      <c r="AR891" s="407">
        <f t="shared" ref="AR891" si="2573">AR890</f>
        <v>0</v>
      </c>
      <c r="AS891" s="303"/>
    </row>
    <row r="892" spans="1:45" outlineLevel="1">
      <c r="A892" s="521"/>
      <c r="B892" s="291"/>
      <c r="C892" s="288"/>
      <c r="D892" s="288"/>
      <c r="E892" s="863"/>
      <c r="F892" s="863"/>
      <c r="G892" s="863"/>
      <c r="H892" s="863"/>
      <c r="I892" s="863"/>
      <c r="J892" s="863"/>
      <c r="K892" s="863"/>
      <c r="L892" s="863"/>
      <c r="M892" s="863"/>
      <c r="N892" s="863"/>
      <c r="O892" s="863"/>
      <c r="P892" s="863"/>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outlineLevel="1">
      <c r="A893" s="521">
        <v>27</v>
      </c>
      <c r="B893" s="424" t="s">
        <v>119</v>
      </c>
      <c r="C893" s="288" t="s">
        <v>25</v>
      </c>
      <c r="D893" s="292">
        <v>431819.60714864929</v>
      </c>
      <c r="E893" s="292">
        <v>431819.60714864929</v>
      </c>
      <c r="F893" s="292">
        <v>415336.74180677085</v>
      </c>
      <c r="G893" s="292">
        <v>404798.99133598653</v>
      </c>
      <c r="H893" s="292">
        <v>376128.74623688863</v>
      </c>
      <c r="I893" s="292">
        <v>308121.19958378351</v>
      </c>
      <c r="J893" s="292">
        <v>260408.03154132696</v>
      </c>
      <c r="K893" s="292">
        <v>209325.34832219721</v>
      </c>
      <c r="L893" s="292">
        <v>167660.64478246364</v>
      </c>
      <c r="M893" s="292">
        <v>131909.07323549394</v>
      </c>
      <c r="N893" s="292">
        <v>102816.97132800793</v>
      </c>
      <c r="O893" s="292">
        <v>69512.645048044782</v>
      </c>
      <c r="P893" s="292">
        <v>46880.66164916128</v>
      </c>
      <c r="Q893" s="292">
        <v>12</v>
      </c>
      <c r="R893" s="292">
        <v>74.227527314994205</v>
      </c>
      <c r="S893" s="292">
        <v>74.227527314994205</v>
      </c>
      <c r="T893" s="292">
        <v>73.040238667183274</v>
      </c>
      <c r="U893" s="292">
        <v>72.02884463386286</v>
      </c>
      <c r="V893" s="292">
        <v>68.730820612165843</v>
      </c>
      <c r="W893" s="292">
        <v>60.771589306470375</v>
      </c>
      <c r="X893" s="292">
        <v>52.988252615265417</v>
      </c>
      <c r="Y893" s="292">
        <v>43.709811700891137</v>
      </c>
      <c r="Z893" s="292">
        <v>35.354817512592028</v>
      </c>
      <c r="AA893" s="292">
        <v>27.439559860519182</v>
      </c>
      <c r="AB893" s="292">
        <v>20.315827973653629</v>
      </c>
      <c r="AC893" s="292">
        <v>13.587858969391711</v>
      </c>
      <c r="AD893" s="292">
        <v>9.1465199535063952</v>
      </c>
      <c r="AE893" s="422"/>
      <c r="AF893" s="411">
        <v>1</v>
      </c>
      <c r="AG893" s="411"/>
      <c r="AH893" s="411"/>
      <c r="AI893" s="411"/>
      <c r="AJ893" s="411"/>
      <c r="AK893" s="411"/>
      <c r="AL893" s="411"/>
      <c r="AM893" s="411"/>
      <c r="AN893" s="411"/>
      <c r="AO893" s="411"/>
      <c r="AP893" s="411"/>
      <c r="AQ893" s="411"/>
      <c r="AR893" s="411"/>
      <c r="AS893" s="293">
        <f>SUM(AE893:AR893)</f>
        <v>1</v>
      </c>
    </row>
    <row r="894" spans="1:45" outlineLevel="1">
      <c r="A894" s="521"/>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574">AF893</f>
        <v>1</v>
      </c>
      <c r="AG894" s="407">
        <f t="shared" ref="AG894" si="2575">AG893</f>
        <v>0</v>
      </c>
      <c r="AH894" s="407">
        <f t="shared" ref="AH894" si="2576">AH893</f>
        <v>0</v>
      </c>
      <c r="AI894" s="407">
        <f t="shared" ref="AI894" si="2577">AI893</f>
        <v>0</v>
      </c>
      <c r="AJ894" s="407">
        <f t="shared" ref="AJ894" si="2578">AJ893</f>
        <v>0</v>
      </c>
      <c r="AK894" s="407">
        <f t="shared" ref="AK894" si="2579">AK893</f>
        <v>0</v>
      </c>
      <c r="AL894" s="407">
        <f t="shared" ref="AL894" si="2580">AL893</f>
        <v>0</v>
      </c>
      <c r="AM894" s="407">
        <f t="shared" ref="AM894" si="2581">AM893</f>
        <v>0</v>
      </c>
      <c r="AN894" s="407">
        <f t="shared" ref="AN894" si="2582">AN893</f>
        <v>0</v>
      </c>
      <c r="AO894" s="407">
        <f t="shared" ref="AO894" si="2583">AO893</f>
        <v>0</v>
      </c>
      <c r="AP894" s="407">
        <f t="shared" ref="AP894" si="2584">AP893</f>
        <v>0</v>
      </c>
      <c r="AQ894" s="407">
        <f t="shared" ref="AQ894" si="2585">AQ893</f>
        <v>0</v>
      </c>
      <c r="AR894" s="407">
        <f t="shared" ref="AR894" si="2586">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t="30" outlineLevel="1">
      <c r="A896" s="521">
        <v>28</v>
      </c>
      <c r="B896" s="424" t="s">
        <v>120</v>
      </c>
      <c r="C896" s="288" t="s">
        <v>25</v>
      </c>
      <c r="D896" s="292">
        <v>174409.1924418924</v>
      </c>
      <c r="E896" s="292">
        <v>174409.1924418924</v>
      </c>
      <c r="F896" s="292">
        <v>174409.1924418924</v>
      </c>
      <c r="G896" s="292">
        <v>174409.1924418924</v>
      </c>
      <c r="H896" s="292">
        <v>174409.1924418924</v>
      </c>
      <c r="I896" s="292">
        <v>174409.1924418924</v>
      </c>
      <c r="J896" s="292">
        <v>174409.1924418924</v>
      </c>
      <c r="K896" s="292">
        <v>174409.1924418924</v>
      </c>
      <c r="L896" s="292">
        <v>174409.1924418924</v>
      </c>
      <c r="M896" s="292">
        <v>174409.1924418924</v>
      </c>
      <c r="N896" s="292">
        <v>174409.1924418924</v>
      </c>
      <c r="O896" s="292">
        <v>174409.1924418924</v>
      </c>
      <c r="P896" s="292">
        <v>174409.1924418924</v>
      </c>
      <c r="Q896" s="292">
        <v>12</v>
      </c>
      <c r="R896" s="292">
        <v>46.286210221793645</v>
      </c>
      <c r="S896" s="292">
        <v>46.286210221793645</v>
      </c>
      <c r="T896" s="292">
        <v>46.286210221793645</v>
      </c>
      <c r="U896" s="292">
        <v>46.286210221793645</v>
      </c>
      <c r="V896" s="292">
        <v>46.286210221793645</v>
      </c>
      <c r="W896" s="292">
        <v>46.286210221793645</v>
      </c>
      <c r="X896" s="292">
        <v>46.286210221793645</v>
      </c>
      <c r="Y896" s="292">
        <v>46.286210221793645</v>
      </c>
      <c r="Z896" s="292">
        <v>46.286210221793645</v>
      </c>
      <c r="AA896" s="292">
        <v>46.286210221793645</v>
      </c>
      <c r="AB896" s="292">
        <v>46.286210221793645</v>
      </c>
      <c r="AC896" s="292">
        <v>46.286210221793645</v>
      </c>
      <c r="AD896" s="292">
        <v>46.286210221793645</v>
      </c>
      <c r="AE896" s="422"/>
      <c r="AF896" s="411">
        <v>1</v>
      </c>
      <c r="AG896" s="411"/>
      <c r="AH896" s="411"/>
      <c r="AI896" s="411"/>
      <c r="AJ896" s="411"/>
      <c r="AK896" s="411"/>
      <c r="AL896" s="411"/>
      <c r="AM896" s="411"/>
      <c r="AN896" s="411"/>
      <c r="AO896" s="411"/>
      <c r="AP896" s="411"/>
      <c r="AQ896" s="411"/>
      <c r="AR896" s="411"/>
      <c r="AS896" s="293">
        <f>SUM(AE896:AR896)</f>
        <v>1</v>
      </c>
    </row>
    <row r="897" spans="1:45" outlineLevel="1">
      <c r="A897" s="521"/>
      <c r="B897" s="291" t="s">
        <v>341</v>
      </c>
      <c r="C897" s="288" t="s">
        <v>163</v>
      </c>
      <c r="D897" s="292">
        <v>632081.28540418786</v>
      </c>
      <c r="E897" s="292">
        <v>632081.28540418786</v>
      </c>
      <c r="F897" s="292">
        <v>632081.28540418786</v>
      </c>
      <c r="G897" s="292">
        <v>632081.28540418786</v>
      </c>
      <c r="H897" s="292">
        <v>632081.28540418786</v>
      </c>
      <c r="I897" s="292">
        <v>632081.28540418786</v>
      </c>
      <c r="J897" s="292">
        <v>632081.28540418786</v>
      </c>
      <c r="K897" s="292">
        <v>632081.28540418786</v>
      </c>
      <c r="L897" s="292">
        <v>632081.28540418786</v>
      </c>
      <c r="M897" s="292">
        <v>632081.28540418786</v>
      </c>
      <c r="N897" s="292">
        <v>632081.28540418786</v>
      </c>
      <c r="O897" s="292">
        <v>632081.28540418786</v>
      </c>
      <c r="P897" s="292">
        <v>632081.28540418786</v>
      </c>
      <c r="Q897" s="292">
        <f>Q896</f>
        <v>12</v>
      </c>
      <c r="R897" s="292">
        <v>46.746769527483131</v>
      </c>
      <c r="S897" s="292">
        <v>46.746769527483131</v>
      </c>
      <c r="T897" s="292">
        <v>46.746769527483131</v>
      </c>
      <c r="U897" s="292">
        <v>46.746769527483131</v>
      </c>
      <c r="V897" s="292">
        <v>46.746769527483131</v>
      </c>
      <c r="W897" s="292">
        <v>46.746769527483131</v>
      </c>
      <c r="X897" s="292">
        <v>46.746769527483131</v>
      </c>
      <c r="Y897" s="292">
        <v>46.746769527483131</v>
      </c>
      <c r="Z897" s="292">
        <v>46.746769527483131</v>
      </c>
      <c r="AA897" s="292">
        <v>46.746769527483131</v>
      </c>
      <c r="AB897" s="292">
        <v>46.746769527483131</v>
      </c>
      <c r="AC897" s="292">
        <v>46.746769527483131</v>
      </c>
      <c r="AD897" s="292">
        <v>46.746769527483131</v>
      </c>
      <c r="AE897" s="407">
        <f>AE896</f>
        <v>0</v>
      </c>
      <c r="AF897" s="407">
        <f t="shared" ref="AF897" si="2587">AF896</f>
        <v>1</v>
      </c>
      <c r="AG897" s="407">
        <f t="shared" ref="AG897" si="2588">AG896</f>
        <v>0</v>
      </c>
      <c r="AH897" s="407">
        <f t="shared" ref="AH897" si="2589">AH896</f>
        <v>0</v>
      </c>
      <c r="AI897" s="407">
        <f t="shared" ref="AI897" si="2590">AI896</f>
        <v>0</v>
      </c>
      <c r="AJ897" s="407">
        <f t="shared" ref="AJ897" si="2591">AJ896</f>
        <v>0</v>
      </c>
      <c r="AK897" s="407">
        <f t="shared" ref="AK897" si="2592">AK896</f>
        <v>0</v>
      </c>
      <c r="AL897" s="407">
        <f t="shared" ref="AL897" si="2593">AL896</f>
        <v>0</v>
      </c>
      <c r="AM897" s="407">
        <f t="shared" ref="AM897" si="2594">AM896</f>
        <v>0</v>
      </c>
      <c r="AN897" s="407">
        <f t="shared" ref="AN897" si="2595">AN896</f>
        <v>0</v>
      </c>
      <c r="AO897" s="407">
        <f t="shared" ref="AO897" si="2596">AO896</f>
        <v>0</v>
      </c>
      <c r="AP897" s="407">
        <f t="shared" ref="AP897" si="2597">AP896</f>
        <v>0</v>
      </c>
      <c r="AQ897" s="407">
        <f t="shared" ref="AQ897" si="2598">AQ896</f>
        <v>0</v>
      </c>
      <c r="AR897" s="407">
        <f t="shared" ref="AR897" si="2599">AR896</f>
        <v>0</v>
      </c>
      <c r="AS897" s="303"/>
    </row>
    <row r="898" spans="1:45" outlineLevel="1">
      <c r="A898" s="521"/>
      <c r="B898" s="291"/>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29</v>
      </c>
      <c r="B899" s="424" t="s">
        <v>124</v>
      </c>
      <c r="C899" s="288" t="s">
        <v>25</v>
      </c>
      <c r="D899" s="292">
        <v>896313.63562771806</v>
      </c>
      <c r="E899" s="292">
        <v>675772.15460759588</v>
      </c>
      <c r="F899" s="292">
        <v>345899.50394326542</v>
      </c>
      <c r="G899" s="292">
        <v>342974.73485687497</v>
      </c>
      <c r="H899" s="292">
        <v>342974.73485687497</v>
      </c>
      <c r="I899" s="292">
        <v>238867.22072600029</v>
      </c>
      <c r="J899" s="292">
        <v>238867.22072600029</v>
      </c>
      <c r="K899" s="292">
        <v>238867.22072600029</v>
      </c>
      <c r="L899" s="292">
        <v>191143.66794315234</v>
      </c>
      <c r="M899" s="292">
        <v>163357.61474576133</v>
      </c>
      <c r="N899" s="292">
        <v>102665.29525809127</v>
      </c>
      <c r="O899" s="292">
        <v>84132.297272980912</v>
      </c>
      <c r="P899" s="292">
        <v>46932.983815037864</v>
      </c>
      <c r="Q899" s="292">
        <v>12</v>
      </c>
      <c r="R899" s="292">
        <v>241.2411682594763</v>
      </c>
      <c r="S899" s="292">
        <v>208.37859425508944</v>
      </c>
      <c r="T899" s="292">
        <v>157.21754154371442</v>
      </c>
      <c r="U899" s="292">
        <v>94.479900262612233</v>
      </c>
      <c r="V899" s="292">
        <v>94.479900262612233</v>
      </c>
      <c r="W899" s="292">
        <v>53.401682757128654</v>
      </c>
      <c r="X899" s="292">
        <v>53.401682757128654</v>
      </c>
      <c r="Y899" s="292">
        <v>53.401682757128654</v>
      </c>
      <c r="Z899" s="292">
        <v>48.17354598370347</v>
      </c>
      <c r="AA899" s="292">
        <v>35.850080732058395</v>
      </c>
      <c r="AB899" s="292">
        <v>11.20315022876825</v>
      </c>
      <c r="AC899" s="292">
        <v>5.9750134553430669</v>
      </c>
      <c r="AD899" s="292">
        <v>5.6015751143841248</v>
      </c>
      <c r="AE899" s="422"/>
      <c r="AF899" s="411"/>
      <c r="AG899" s="411">
        <v>0.72413793103448276</v>
      </c>
      <c r="AH899" s="411">
        <v>0.13793103448275862</v>
      </c>
      <c r="AI899" s="411">
        <v>0.13793103448275862</v>
      </c>
      <c r="AJ899" s="411"/>
      <c r="AK899" s="411"/>
      <c r="AL899" s="411"/>
      <c r="AM899" s="411"/>
      <c r="AN899" s="411"/>
      <c r="AO899" s="411"/>
      <c r="AP899" s="411"/>
      <c r="AQ899" s="411"/>
      <c r="AR899" s="411"/>
      <c r="AS899" s="293">
        <f>SUM(AE899:AR899)</f>
        <v>1</v>
      </c>
    </row>
    <row r="900" spans="1:4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00">AF899</f>
        <v>0</v>
      </c>
      <c r="AG900" s="407">
        <f t="shared" ref="AG900" si="2601">AG899</f>
        <v>0.72413793103448276</v>
      </c>
      <c r="AH900" s="407">
        <f t="shared" ref="AH900" si="2602">AH899</f>
        <v>0.13793103448275862</v>
      </c>
      <c r="AI900" s="407">
        <f t="shared" ref="AI900" si="2603">AI899</f>
        <v>0.13793103448275862</v>
      </c>
      <c r="AJ900" s="407">
        <f t="shared" ref="AJ900" si="2604">AJ899</f>
        <v>0</v>
      </c>
      <c r="AK900" s="407">
        <f t="shared" ref="AK900" si="2605">AK899</f>
        <v>0</v>
      </c>
      <c r="AL900" s="407">
        <f t="shared" ref="AL900" si="2606">AL899</f>
        <v>0</v>
      </c>
      <c r="AM900" s="407">
        <f t="shared" ref="AM900" si="2607">AM899</f>
        <v>0</v>
      </c>
      <c r="AN900" s="407">
        <f t="shared" ref="AN900" si="2608">AN899</f>
        <v>0</v>
      </c>
      <c r="AO900" s="407">
        <f t="shared" ref="AO900" si="2609">AO899</f>
        <v>0</v>
      </c>
      <c r="AP900" s="407">
        <f t="shared" ref="AP900" si="2610">AP899</f>
        <v>0</v>
      </c>
      <c r="AQ900" s="407">
        <f t="shared" ref="AQ900" si="2611">AQ899</f>
        <v>0</v>
      </c>
      <c r="AR900" s="407">
        <f t="shared" ref="AR900" si="2612">AR899</f>
        <v>0</v>
      </c>
      <c r="AS900" s="303"/>
    </row>
    <row r="901" spans="1:45" outlineLevel="1">
      <c r="A901" s="521"/>
      <c r="B901" s="291"/>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30" outlineLevel="1">
      <c r="A902" s="521">
        <v>30</v>
      </c>
      <c r="B902" s="424" t="s">
        <v>122</v>
      </c>
      <c r="C902" s="288" t="s">
        <v>25</v>
      </c>
      <c r="D902" s="292">
        <v>2964635.5591453016</v>
      </c>
      <c r="E902" s="292">
        <v>2964635.5591453016</v>
      </c>
      <c r="F902" s="292">
        <v>2964635.5591453016</v>
      </c>
      <c r="G902" s="292">
        <v>2964635.5591453016</v>
      </c>
      <c r="H902" s="292">
        <v>2964635.5591453016</v>
      </c>
      <c r="I902" s="292">
        <v>2964635.5591453016</v>
      </c>
      <c r="J902" s="292">
        <v>2964635.5591453016</v>
      </c>
      <c r="K902" s="292">
        <v>2964635.5591453016</v>
      </c>
      <c r="L902" s="292">
        <v>2964635.5591453016</v>
      </c>
      <c r="M902" s="292">
        <v>2964635.5591453016</v>
      </c>
      <c r="N902" s="292">
        <v>2964635.5591453016</v>
      </c>
      <c r="O902" s="292">
        <v>2964635.5591453016</v>
      </c>
      <c r="P902" s="292">
        <v>2964635.5591453016</v>
      </c>
      <c r="Q902" s="292">
        <v>12</v>
      </c>
      <c r="R902" s="292">
        <v>179.26530612244898</v>
      </c>
      <c r="S902" s="292">
        <v>179.26530612244898</v>
      </c>
      <c r="T902" s="292">
        <v>179.26530612244898</v>
      </c>
      <c r="U902" s="292">
        <v>179.26530612244898</v>
      </c>
      <c r="V902" s="292">
        <v>179.26530612244898</v>
      </c>
      <c r="W902" s="292">
        <v>179.26530612244898</v>
      </c>
      <c r="X902" s="292">
        <v>179.26530612244898</v>
      </c>
      <c r="Y902" s="292">
        <v>179.26530612244898</v>
      </c>
      <c r="Z902" s="292">
        <v>179.26530612244898</v>
      </c>
      <c r="AA902" s="292">
        <v>179.26530612244898</v>
      </c>
      <c r="AB902" s="292">
        <v>179.26530612244898</v>
      </c>
      <c r="AC902" s="292">
        <v>179.26530612244898</v>
      </c>
      <c r="AD902" s="292">
        <v>179.26530612244898</v>
      </c>
      <c r="AE902" s="422"/>
      <c r="AF902" s="411"/>
      <c r="AG902" s="411"/>
      <c r="AH902" s="411">
        <v>1</v>
      </c>
      <c r="AI902" s="411"/>
      <c r="AJ902" s="411"/>
      <c r="AK902" s="411"/>
      <c r="AL902" s="411"/>
      <c r="AM902" s="411"/>
      <c r="AN902" s="411"/>
      <c r="AO902" s="411"/>
      <c r="AP902" s="411"/>
      <c r="AQ902" s="411"/>
      <c r="AR902" s="411"/>
      <c r="AS902" s="293">
        <f>SUM(AE902:AR902)</f>
        <v>1</v>
      </c>
    </row>
    <row r="903" spans="1:45" outlineLevel="1">
      <c r="A903" s="521"/>
      <c r="B903" s="291" t="s">
        <v>341</v>
      </c>
      <c r="C903" s="288" t="s">
        <v>163</v>
      </c>
      <c r="D903" s="292"/>
      <c r="E903" s="292"/>
      <c r="F903" s="292"/>
      <c r="G903" s="292"/>
      <c r="H903" s="292"/>
      <c r="I903" s="292"/>
      <c r="J903" s="292"/>
      <c r="K903" s="292"/>
      <c r="L903" s="292"/>
      <c r="M903" s="292"/>
      <c r="N903" s="292"/>
      <c r="O903" s="292"/>
      <c r="P903" s="292"/>
      <c r="Q903" s="292">
        <f>Q902</f>
        <v>12</v>
      </c>
      <c r="R903" s="292"/>
      <c r="S903" s="292"/>
      <c r="T903" s="292"/>
      <c r="U903" s="292"/>
      <c r="V903" s="292"/>
      <c r="W903" s="292"/>
      <c r="X903" s="292"/>
      <c r="Y903" s="292"/>
      <c r="Z903" s="292"/>
      <c r="AA903" s="292"/>
      <c r="AB903" s="292"/>
      <c r="AC903" s="292"/>
      <c r="AD903" s="292"/>
      <c r="AE903" s="407">
        <f>AE902</f>
        <v>0</v>
      </c>
      <c r="AF903" s="407">
        <f t="shared" ref="AF903" si="2613">AF902</f>
        <v>0</v>
      </c>
      <c r="AG903" s="407">
        <f t="shared" ref="AG903" si="2614">AG902</f>
        <v>0</v>
      </c>
      <c r="AH903" s="407">
        <f t="shared" ref="AH903" si="2615">AH902</f>
        <v>1</v>
      </c>
      <c r="AI903" s="407">
        <f t="shared" ref="AI903" si="2616">AI902</f>
        <v>0</v>
      </c>
      <c r="AJ903" s="407">
        <f t="shared" ref="AJ903" si="2617">AJ902</f>
        <v>0</v>
      </c>
      <c r="AK903" s="407">
        <f t="shared" ref="AK903" si="2618">AK902</f>
        <v>0</v>
      </c>
      <c r="AL903" s="407">
        <f t="shared" ref="AL903" si="2619">AL902</f>
        <v>0</v>
      </c>
      <c r="AM903" s="407">
        <f t="shared" ref="AM903" si="2620">AM902</f>
        <v>0</v>
      </c>
      <c r="AN903" s="407">
        <f t="shared" ref="AN903" si="2621">AN902</f>
        <v>0</v>
      </c>
      <c r="AO903" s="407">
        <f t="shared" ref="AO903" si="2622">AO902</f>
        <v>0</v>
      </c>
      <c r="AP903" s="407">
        <f t="shared" ref="AP903" si="2623">AP902</f>
        <v>0</v>
      </c>
      <c r="AQ903" s="407">
        <f t="shared" ref="AQ903" si="2624">AQ902</f>
        <v>0</v>
      </c>
      <c r="AR903" s="407">
        <f t="shared" ref="AR903" si="2625">AR902</f>
        <v>0</v>
      </c>
      <c r="AS903" s="303"/>
    </row>
    <row r="904" spans="1:45" outlineLevel="1">
      <c r="A904" s="521"/>
      <c r="B904" s="291"/>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c r="AB904" s="288"/>
      <c r="AC904" s="288"/>
      <c r="AD904" s="288"/>
      <c r="AE904" s="408"/>
      <c r="AF904" s="421"/>
      <c r="AG904" s="421"/>
      <c r="AH904" s="421"/>
      <c r="AI904" s="421"/>
      <c r="AJ904" s="421"/>
      <c r="AK904" s="421"/>
      <c r="AL904" s="421"/>
      <c r="AM904" s="421"/>
      <c r="AN904" s="421"/>
      <c r="AO904" s="421"/>
      <c r="AP904" s="421"/>
      <c r="AQ904" s="421"/>
      <c r="AR904" s="421"/>
      <c r="AS904" s="303"/>
    </row>
    <row r="905" spans="1:45" outlineLevel="1">
      <c r="A905" s="521">
        <v>31</v>
      </c>
      <c r="B905" s="424" t="s">
        <v>1036</v>
      </c>
      <c r="C905" s="288" t="s">
        <v>25</v>
      </c>
      <c r="D905" s="292">
        <v>4893290.6887500612</v>
      </c>
      <c r="E905" s="292">
        <f>+D905</f>
        <v>4893290.6887500612</v>
      </c>
      <c r="F905" s="292">
        <f t="shared" ref="F905:P905" si="2626">+E905</f>
        <v>4893290.6887500612</v>
      </c>
      <c r="G905" s="292">
        <f t="shared" si="2626"/>
        <v>4893290.6887500612</v>
      </c>
      <c r="H905" s="292">
        <f t="shared" si="2626"/>
        <v>4893290.6887500612</v>
      </c>
      <c r="I905" s="292">
        <f t="shared" si="2626"/>
        <v>4893290.6887500612</v>
      </c>
      <c r="J905" s="292">
        <f t="shared" si="2626"/>
        <v>4893290.6887500612</v>
      </c>
      <c r="K905" s="292">
        <f t="shared" si="2626"/>
        <v>4893290.6887500612</v>
      </c>
      <c r="L905" s="292">
        <f t="shared" si="2626"/>
        <v>4893290.6887500612</v>
      </c>
      <c r="M905" s="292">
        <f t="shared" si="2626"/>
        <v>4893290.6887500612</v>
      </c>
      <c r="N905" s="292">
        <f t="shared" si="2626"/>
        <v>4893290.6887500612</v>
      </c>
      <c r="O905" s="292">
        <f t="shared" si="2626"/>
        <v>4893290.6887500612</v>
      </c>
      <c r="P905" s="292">
        <f t="shared" si="2626"/>
        <v>4893290.6887500612</v>
      </c>
      <c r="Q905" s="292">
        <v>12</v>
      </c>
      <c r="R905" s="292">
        <f>(-'8.  Streetlighting'!F172-'8.  Streetlighting'!F205)/12</f>
        <v>1085.2033199684004</v>
      </c>
      <c r="S905" s="292">
        <f t="array" ref="S905:AD905">-TRANSPOSE('8.  Streetlighting'!F173:F184)/12-TRANSPOSE('8.  Streetlighting'!F206:F217)/12</f>
        <v>1183.858167238255</v>
      </c>
      <c r="T905" s="292">
        <v>1183.858167238255</v>
      </c>
      <c r="U905" s="292">
        <v>1183.858167238255</v>
      </c>
      <c r="V905" s="292">
        <v>1183.858167238255</v>
      </c>
      <c r="W905" s="292">
        <v>1183.858167238255</v>
      </c>
      <c r="X905" s="292">
        <v>1183.858167238255</v>
      </c>
      <c r="Y905" s="292">
        <v>1183.858167238255</v>
      </c>
      <c r="Z905" s="292">
        <v>1183.858167238255</v>
      </c>
      <c r="AA905" s="292">
        <v>1183.858167238255</v>
      </c>
      <c r="AB905" s="292">
        <v>1183.858167238255</v>
      </c>
      <c r="AC905" s="292">
        <v>1183.858167238255</v>
      </c>
      <c r="AD905" s="292">
        <v>1183.858167238255</v>
      </c>
      <c r="AE905" s="422"/>
      <c r="AF905" s="411"/>
      <c r="AG905" s="411"/>
      <c r="AH905" s="411"/>
      <c r="AI905" s="411"/>
      <c r="AJ905" s="411">
        <v>1</v>
      </c>
      <c r="AK905" s="411"/>
      <c r="AL905" s="411"/>
      <c r="AM905" s="411"/>
      <c r="AN905" s="411"/>
      <c r="AO905" s="411"/>
      <c r="AP905" s="411"/>
      <c r="AQ905" s="411"/>
      <c r="AR905" s="411"/>
      <c r="AS905" s="293">
        <f>SUM(AE905:AR905)</f>
        <v>1</v>
      </c>
    </row>
    <row r="906" spans="1:45" outlineLevel="1">
      <c r="A906" s="521"/>
      <c r="B906" s="291" t="s">
        <v>341</v>
      </c>
      <c r="C906" s="288" t="s">
        <v>163</v>
      </c>
      <c r="D906" s="292"/>
      <c r="E906" s="292"/>
      <c r="F906" s="292"/>
      <c r="G906" s="292"/>
      <c r="H906" s="292"/>
      <c r="I906" s="292"/>
      <c r="J906" s="292"/>
      <c r="K906" s="292"/>
      <c r="L906" s="292"/>
      <c r="M906" s="292"/>
      <c r="N906" s="292"/>
      <c r="O906" s="292"/>
      <c r="P906" s="292"/>
      <c r="Q906" s="292">
        <f>Q905</f>
        <v>12</v>
      </c>
      <c r="R906" s="292"/>
      <c r="S906" s="292"/>
      <c r="T906" s="292"/>
      <c r="U906" s="292"/>
      <c r="V906" s="292"/>
      <c r="W906" s="292"/>
      <c r="X906" s="292"/>
      <c r="Y906" s="292"/>
      <c r="Z906" s="292"/>
      <c r="AA906" s="292"/>
      <c r="AB906" s="292"/>
      <c r="AC906" s="292"/>
      <c r="AD906" s="292"/>
      <c r="AE906" s="407">
        <f>AE905</f>
        <v>0</v>
      </c>
      <c r="AF906" s="407">
        <f t="shared" ref="AF906" si="2627">AF905</f>
        <v>0</v>
      </c>
      <c r="AG906" s="407">
        <f t="shared" ref="AG906" si="2628">AG905</f>
        <v>0</v>
      </c>
      <c r="AH906" s="407">
        <f t="shared" ref="AH906" si="2629">AH905</f>
        <v>0</v>
      </c>
      <c r="AI906" s="407">
        <f t="shared" ref="AI906" si="2630">AI905</f>
        <v>0</v>
      </c>
      <c r="AJ906" s="407">
        <f t="shared" ref="AJ906" si="2631">AJ905</f>
        <v>1</v>
      </c>
      <c r="AK906" s="407">
        <f t="shared" ref="AK906" si="2632">AK905</f>
        <v>0</v>
      </c>
      <c r="AL906" s="407">
        <f t="shared" ref="AL906" si="2633">AL905</f>
        <v>0</v>
      </c>
      <c r="AM906" s="407">
        <f t="shared" ref="AM906" si="2634">AM905</f>
        <v>0</v>
      </c>
      <c r="AN906" s="407">
        <f t="shared" ref="AN906" si="2635">AN905</f>
        <v>0</v>
      </c>
      <c r="AO906" s="407">
        <f t="shared" ref="AO906" si="2636">AO905</f>
        <v>0</v>
      </c>
      <c r="AP906" s="407">
        <f t="shared" ref="AP906" si="2637">AP905</f>
        <v>0</v>
      </c>
      <c r="AQ906" s="407">
        <f t="shared" ref="AQ906" si="2638">AQ905</f>
        <v>0</v>
      </c>
      <c r="AR906" s="407">
        <f t="shared" ref="AR906" si="2639">AR905</f>
        <v>0</v>
      </c>
      <c r="AS906" s="303"/>
    </row>
    <row r="907" spans="1:45" outlineLevel="1">
      <c r="A907" s="521"/>
      <c r="B907" s="424"/>
      <c r="C907" s="288"/>
      <c r="D907" s="288"/>
      <c r="E907" s="288"/>
      <c r="F907" s="288"/>
      <c r="G907" s="288"/>
      <c r="H907" s="288"/>
      <c r="I907" s="288"/>
      <c r="J907" s="288"/>
      <c r="K907" s="288"/>
      <c r="L907" s="288"/>
      <c r="M907" s="288"/>
      <c r="N907" s="288"/>
      <c r="O907" s="288"/>
      <c r="P907" s="288"/>
      <c r="Q907" s="288"/>
      <c r="R907" s="288"/>
      <c r="S907" s="288"/>
      <c r="T907" s="288"/>
      <c r="U907" s="288"/>
      <c r="V907" s="288"/>
      <c r="W907" s="288"/>
      <c r="X907" s="288"/>
      <c r="Y907" s="288"/>
      <c r="Z907" s="288"/>
      <c r="AA907" s="288"/>
      <c r="AB907" s="288"/>
      <c r="AC907" s="288"/>
      <c r="AD907" s="288"/>
      <c r="AE907" s="408"/>
      <c r="AF907" s="421"/>
      <c r="AG907" s="421"/>
      <c r="AH907" s="421"/>
      <c r="AI907" s="421"/>
      <c r="AJ907" s="421"/>
      <c r="AK907" s="421"/>
      <c r="AL907" s="421"/>
      <c r="AM907" s="421"/>
      <c r="AN907" s="421"/>
      <c r="AO907" s="421"/>
      <c r="AP907" s="421"/>
      <c r="AQ907" s="421"/>
      <c r="AR907" s="421"/>
      <c r="AS907" s="303"/>
    </row>
    <row r="908" spans="1:45" ht="30" outlineLevel="1">
      <c r="A908" s="521">
        <v>32</v>
      </c>
      <c r="B908" s="424" t="s">
        <v>1037</v>
      </c>
      <c r="C908" s="288" t="s">
        <v>25</v>
      </c>
      <c r="D908" s="292">
        <v>1890015.032895542</v>
      </c>
      <c r="E908" s="292">
        <v>1905279.7219977458</v>
      </c>
      <c r="F908" s="292">
        <v>1905279.7219977458</v>
      </c>
      <c r="G908" s="292">
        <v>1905279.7219977458</v>
      </c>
      <c r="H908" s="292">
        <v>1905279.7219977458</v>
      </c>
      <c r="I908" s="292">
        <v>1821302.7237002926</v>
      </c>
      <c r="J908" s="292">
        <v>1821302.7237002926</v>
      </c>
      <c r="K908" s="292">
        <v>1821302.7237002926</v>
      </c>
      <c r="L908" s="292">
        <v>1807622.7668233858</v>
      </c>
      <c r="M908" s="292">
        <v>1807622.7668233858</v>
      </c>
      <c r="N908" s="292">
        <v>1778122.2787200436</v>
      </c>
      <c r="O908" s="292">
        <v>1666199.3249094039</v>
      </c>
      <c r="P908" s="292">
        <v>686164.66766675957</v>
      </c>
      <c r="Q908" s="292">
        <v>12</v>
      </c>
      <c r="R908" s="292">
        <v>368.04856092436984</v>
      </c>
      <c r="S908" s="292">
        <v>374.91206534262233</v>
      </c>
      <c r="T908" s="292">
        <v>374.91206534262233</v>
      </c>
      <c r="U908" s="292">
        <v>374.91206534262233</v>
      </c>
      <c r="V908" s="292">
        <v>374.91206534262233</v>
      </c>
      <c r="W908" s="292">
        <v>358.69589223709778</v>
      </c>
      <c r="X908" s="292">
        <v>358.69589223709778</v>
      </c>
      <c r="Y908" s="292">
        <v>358.69589223709778</v>
      </c>
      <c r="Z908" s="292">
        <v>358.12850920518895</v>
      </c>
      <c r="AA908" s="292">
        <v>358.12850920518895</v>
      </c>
      <c r="AB908" s="292">
        <v>351.59445299901262</v>
      </c>
      <c r="AC908" s="292">
        <v>311.84103540849441</v>
      </c>
      <c r="AD908" s="292">
        <v>118.03397331549361</v>
      </c>
      <c r="AE908" s="422"/>
      <c r="AF908" s="411">
        <v>0.12203646528913051</v>
      </c>
      <c r="AG908" s="411">
        <v>0.74682741116751272</v>
      </c>
      <c r="AH908" s="411">
        <v>9.4432796292209173E-2</v>
      </c>
      <c r="AI908" s="411">
        <v>1.3407636283381152E-2</v>
      </c>
      <c r="AJ908" s="411"/>
      <c r="AK908" s="411"/>
      <c r="AL908" s="411"/>
      <c r="AM908" s="411"/>
      <c r="AN908" s="411"/>
      <c r="AO908" s="411"/>
      <c r="AP908" s="411"/>
      <c r="AQ908" s="411"/>
      <c r="AR908" s="411"/>
      <c r="AS908" s="293">
        <f>SUM(AE908:AR908)</f>
        <v>0.97670430903223349</v>
      </c>
    </row>
    <row r="909" spans="1:45" outlineLevel="1">
      <c r="A909" s="521"/>
      <c r="B909" s="291" t="s">
        <v>341</v>
      </c>
      <c r="C909" s="288" t="s">
        <v>163</v>
      </c>
      <c r="D909" s="292"/>
      <c r="E909" s="292"/>
      <c r="F909" s="292"/>
      <c r="G909" s="292"/>
      <c r="H909" s="292"/>
      <c r="I909" s="292"/>
      <c r="J909" s="292"/>
      <c r="K909" s="292"/>
      <c r="L909" s="292"/>
      <c r="M909" s="292"/>
      <c r="N909" s="292"/>
      <c r="O909" s="292"/>
      <c r="P909" s="292"/>
      <c r="Q909" s="292">
        <f>Q908</f>
        <v>12</v>
      </c>
      <c r="R909" s="292"/>
      <c r="S909" s="292"/>
      <c r="T909" s="292"/>
      <c r="U909" s="292"/>
      <c r="V909" s="292"/>
      <c r="W909" s="292"/>
      <c r="X909" s="292"/>
      <c r="Y909" s="292"/>
      <c r="Z909" s="292"/>
      <c r="AA909" s="292"/>
      <c r="AB909" s="292"/>
      <c r="AC909" s="292"/>
      <c r="AD909" s="292"/>
      <c r="AE909" s="407">
        <f>AE908</f>
        <v>0</v>
      </c>
      <c r="AF909" s="407">
        <f t="shared" ref="AF909" si="2640">AF908</f>
        <v>0.12203646528913051</v>
      </c>
      <c r="AG909" s="407">
        <f t="shared" ref="AG909" si="2641">AG908</f>
        <v>0.74682741116751272</v>
      </c>
      <c r="AH909" s="407">
        <f t="shared" ref="AH909" si="2642">AH908</f>
        <v>9.4432796292209173E-2</v>
      </c>
      <c r="AI909" s="407">
        <f t="shared" ref="AI909" si="2643">AI908</f>
        <v>1.3407636283381152E-2</v>
      </c>
      <c r="AJ909" s="407">
        <f t="shared" ref="AJ909" si="2644">AJ908</f>
        <v>0</v>
      </c>
      <c r="AK909" s="407">
        <f t="shared" ref="AK909" si="2645">AK908</f>
        <v>0</v>
      </c>
      <c r="AL909" s="407">
        <f t="shared" ref="AL909" si="2646">AL908</f>
        <v>0</v>
      </c>
      <c r="AM909" s="407">
        <f t="shared" ref="AM909" si="2647">AM908</f>
        <v>0</v>
      </c>
      <c r="AN909" s="407">
        <f t="shared" ref="AN909" si="2648">AN908</f>
        <v>0</v>
      </c>
      <c r="AO909" s="407">
        <f t="shared" ref="AO909" si="2649">AO908</f>
        <v>0</v>
      </c>
      <c r="AP909" s="407">
        <f t="shared" ref="AP909" si="2650">AP908</f>
        <v>0</v>
      </c>
      <c r="AQ909" s="407">
        <f t="shared" ref="AQ909" si="2651">AQ908</f>
        <v>0</v>
      </c>
      <c r="AR909" s="407">
        <f>AR908</f>
        <v>0</v>
      </c>
      <c r="AS909" s="303"/>
    </row>
    <row r="910" spans="1:45" outlineLevel="1">
      <c r="A910" s="521"/>
      <c r="B910" s="424"/>
      <c r="C910" s="288"/>
      <c r="D910" s="288"/>
      <c r="E910" s="288"/>
      <c r="F910" s="288"/>
      <c r="G910" s="288"/>
      <c r="H910" s="288"/>
      <c r="I910" s="288"/>
      <c r="J910" s="288"/>
      <c r="K910" s="288"/>
      <c r="L910" s="288"/>
      <c r="M910" s="288"/>
      <c r="N910" s="288"/>
      <c r="O910" s="288"/>
      <c r="P910" s="288"/>
      <c r="Q910" s="288"/>
      <c r="R910" s="288"/>
      <c r="S910" s="288"/>
      <c r="T910" s="288"/>
      <c r="U910" s="288"/>
      <c r="V910" s="288"/>
      <c r="W910" s="288"/>
      <c r="X910" s="288"/>
      <c r="Y910" s="288"/>
      <c r="Z910" s="288"/>
      <c r="AA910" s="288"/>
      <c r="AB910" s="288"/>
      <c r="AC910" s="288"/>
      <c r="AD910" s="288"/>
      <c r="AE910" s="408"/>
      <c r="AF910" s="421"/>
      <c r="AG910" s="421"/>
      <c r="AH910" s="421"/>
      <c r="AI910" s="421"/>
      <c r="AJ910" s="421"/>
      <c r="AK910" s="421"/>
      <c r="AL910" s="421"/>
      <c r="AM910" s="421"/>
      <c r="AN910" s="421"/>
      <c r="AO910" s="421"/>
      <c r="AP910" s="421"/>
      <c r="AQ910" s="421"/>
      <c r="AR910" s="421"/>
      <c r="AS910" s="303"/>
    </row>
    <row r="911" spans="1:45" ht="15.75" outlineLevel="1">
      <c r="A911" s="521"/>
      <c r="B911" s="285" t="s">
        <v>498</v>
      </c>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outlineLevel="1">
      <c r="A912" s="521">
        <v>33</v>
      </c>
      <c r="B912" s="424" t="s">
        <v>125</v>
      </c>
      <c r="C912" s="288" t="s">
        <v>25</v>
      </c>
      <c r="D912" s="292">
        <v>42537.083432294945</v>
      </c>
      <c r="E912" s="292">
        <v>42537.083432294945</v>
      </c>
      <c r="F912" s="292">
        <v>42537.083432294945</v>
      </c>
      <c r="G912" s="292">
        <v>38285.465747985254</v>
      </c>
      <c r="H912" s="292">
        <v>35191.674153819127</v>
      </c>
      <c r="I912" s="292">
        <v>34607.900806267731</v>
      </c>
      <c r="J912" s="292">
        <v>34607.900806267731</v>
      </c>
      <c r="K912" s="292">
        <v>34595.955279889262</v>
      </c>
      <c r="L912" s="292">
        <v>34435.200871277826</v>
      </c>
      <c r="M912" s="292">
        <v>34164.404918127948</v>
      </c>
      <c r="N912" s="292">
        <v>31308.687587963235</v>
      </c>
      <c r="O912" s="292">
        <v>29302.544993520736</v>
      </c>
      <c r="P912" s="292">
        <v>27475.89985261107</v>
      </c>
      <c r="Q912" s="292">
        <v>0</v>
      </c>
      <c r="R912" s="292">
        <v>6.8121906225980009</v>
      </c>
      <c r="S912" s="292">
        <v>6.8121906225980009</v>
      </c>
      <c r="T912" s="292">
        <v>6.8121906225980009</v>
      </c>
      <c r="U912" s="292">
        <v>5.8296631289540581</v>
      </c>
      <c r="V912" s="292">
        <v>5.1372151810526132</v>
      </c>
      <c r="W912" s="292">
        <v>5.1372151810526132</v>
      </c>
      <c r="X912" s="292">
        <v>5.1372151810526132</v>
      </c>
      <c r="Y912" s="292">
        <v>5.1372151810526132</v>
      </c>
      <c r="Z912" s="292">
        <v>5.1278577763512425</v>
      </c>
      <c r="AA912" s="292">
        <v>5.1185003716498718</v>
      </c>
      <c r="AB912" s="292">
        <v>4.3792654002415725</v>
      </c>
      <c r="AC912" s="292">
        <v>4.2295469250196378</v>
      </c>
      <c r="AD912" s="292">
        <v>4.164045092110042</v>
      </c>
      <c r="AE912" s="422"/>
      <c r="AF912" s="411">
        <v>0.65789514442809571</v>
      </c>
      <c r="AG912" s="411">
        <v>0.34337997847147472</v>
      </c>
      <c r="AH912" s="411"/>
      <c r="AI912" s="411"/>
      <c r="AJ912" s="411"/>
      <c r="AK912" s="411"/>
      <c r="AL912" s="411"/>
      <c r="AM912" s="411"/>
      <c r="AN912" s="411"/>
      <c r="AO912" s="411"/>
      <c r="AP912" s="411"/>
      <c r="AQ912" s="411"/>
      <c r="AR912" s="411"/>
      <c r="AS912" s="293">
        <f>SUM(AE912:AR912)</f>
        <v>1.0012751228995704</v>
      </c>
    </row>
    <row r="913" spans="1:45" outlineLevel="1">
      <c r="A913" s="521"/>
      <c r="B913" s="291" t="s">
        <v>341</v>
      </c>
      <c r="C913" s="288" t="s">
        <v>163</v>
      </c>
      <c r="D913" s="292"/>
      <c r="E913" s="292"/>
      <c r="F913" s="292"/>
      <c r="G913" s="292"/>
      <c r="H913" s="292"/>
      <c r="I913" s="292"/>
      <c r="J913" s="292"/>
      <c r="K913" s="292"/>
      <c r="L913" s="292"/>
      <c r="M913" s="292"/>
      <c r="N913" s="292"/>
      <c r="O913" s="292"/>
      <c r="P913" s="292"/>
      <c r="Q913" s="292">
        <f>Q912</f>
        <v>0</v>
      </c>
      <c r="R913" s="292"/>
      <c r="S913" s="292"/>
      <c r="T913" s="292"/>
      <c r="U913" s="292"/>
      <c r="V913" s="292"/>
      <c r="W913" s="292"/>
      <c r="X913" s="292"/>
      <c r="Y913" s="292"/>
      <c r="Z913" s="292"/>
      <c r="AA913" s="292"/>
      <c r="AB913" s="292"/>
      <c r="AC913" s="292"/>
      <c r="AD913" s="292"/>
      <c r="AE913" s="407">
        <f>AE912</f>
        <v>0</v>
      </c>
      <c r="AF913" s="407">
        <f t="shared" ref="AF913" si="2652">AF912</f>
        <v>0.65789514442809571</v>
      </c>
      <c r="AG913" s="407">
        <f t="shared" ref="AG913" si="2653">AG912</f>
        <v>0.34337997847147472</v>
      </c>
      <c r="AH913" s="407">
        <f t="shared" ref="AH913" si="2654">AH912</f>
        <v>0</v>
      </c>
      <c r="AI913" s="407">
        <f t="shared" ref="AI913" si="2655">AI912</f>
        <v>0</v>
      </c>
      <c r="AJ913" s="407">
        <f t="shared" ref="AJ913" si="2656">AJ912</f>
        <v>0</v>
      </c>
      <c r="AK913" s="407">
        <f t="shared" ref="AK913" si="2657">AK912</f>
        <v>0</v>
      </c>
      <c r="AL913" s="407">
        <f t="shared" ref="AL913" si="2658">AL912</f>
        <v>0</v>
      </c>
      <c r="AM913" s="407">
        <f t="shared" ref="AM913" si="2659">AM912</f>
        <v>0</v>
      </c>
      <c r="AN913" s="407">
        <f t="shared" ref="AN913" si="2660">AN912</f>
        <v>0</v>
      </c>
      <c r="AO913" s="407">
        <f t="shared" ref="AO913" si="2661">AO912</f>
        <v>0</v>
      </c>
      <c r="AP913" s="407">
        <f t="shared" ref="AP913" si="2662">AP912</f>
        <v>0</v>
      </c>
      <c r="AQ913" s="407">
        <f t="shared" ref="AQ913" si="2663">AQ912</f>
        <v>0</v>
      </c>
      <c r="AR913" s="407">
        <f t="shared" ref="AR913" si="2664">AR912</f>
        <v>0</v>
      </c>
      <c r="AS913" s="303"/>
    </row>
    <row r="914" spans="1:45" outlineLevel="1">
      <c r="A914" s="521"/>
      <c r="B914" s="424"/>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c r="AB914" s="288"/>
      <c r="AC914" s="288"/>
      <c r="AD914" s="288"/>
      <c r="AE914" s="408"/>
      <c r="AF914" s="421"/>
      <c r="AG914" s="421"/>
      <c r="AH914" s="421"/>
      <c r="AI914" s="421"/>
      <c r="AJ914" s="421"/>
      <c r="AK914" s="421"/>
      <c r="AL914" s="421"/>
      <c r="AM914" s="421"/>
      <c r="AN914" s="421"/>
      <c r="AO914" s="421"/>
      <c r="AP914" s="421"/>
      <c r="AQ914" s="421"/>
      <c r="AR914" s="421"/>
      <c r="AS914" s="303"/>
    </row>
    <row r="915" spans="1:45" outlineLevel="1">
      <c r="A915" s="521">
        <v>34</v>
      </c>
      <c r="B915" s="424" t="s">
        <v>126</v>
      </c>
      <c r="C915" s="288" t="s">
        <v>25</v>
      </c>
      <c r="D915" s="292"/>
      <c r="E915" s="292"/>
      <c r="F915" s="292"/>
      <c r="G915" s="292"/>
      <c r="H915" s="292"/>
      <c r="I915" s="292"/>
      <c r="J915" s="292"/>
      <c r="K915" s="292"/>
      <c r="L915" s="292"/>
      <c r="M915" s="292"/>
      <c r="N915" s="292"/>
      <c r="O915" s="292"/>
      <c r="P915" s="292"/>
      <c r="Q915" s="292">
        <v>0</v>
      </c>
      <c r="R915" s="292"/>
      <c r="S915" s="292"/>
      <c r="T915" s="292"/>
      <c r="U915" s="292"/>
      <c r="V915" s="292"/>
      <c r="W915" s="292"/>
      <c r="X915" s="292"/>
      <c r="Y915" s="292"/>
      <c r="Z915" s="292"/>
      <c r="AA915" s="292"/>
      <c r="AB915" s="292"/>
      <c r="AC915" s="292"/>
      <c r="AD915" s="292"/>
      <c r="AE915" s="422"/>
      <c r="AF915" s="411"/>
      <c r="AG915" s="411"/>
      <c r="AH915" s="411"/>
      <c r="AI915" s="411"/>
      <c r="AJ915" s="411"/>
      <c r="AK915" s="411"/>
      <c r="AL915" s="411"/>
      <c r="AM915" s="411"/>
      <c r="AN915" s="411"/>
      <c r="AO915" s="411"/>
      <c r="AP915" s="411"/>
      <c r="AQ915" s="411"/>
      <c r="AR915" s="411"/>
      <c r="AS915" s="293">
        <f>SUM(AE915:AR915)</f>
        <v>0</v>
      </c>
    </row>
    <row r="916" spans="1:45" outlineLevel="1">
      <c r="A916" s="521"/>
      <c r="B916" s="291" t="s">
        <v>341</v>
      </c>
      <c r="C916" s="288" t="s">
        <v>163</v>
      </c>
      <c r="D916" s="292"/>
      <c r="E916" s="292"/>
      <c r="F916" s="292"/>
      <c r="G916" s="292"/>
      <c r="H916" s="292"/>
      <c r="I916" s="292"/>
      <c r="J916" s="292"/>
      <c r="K916" s="292"/>
      <c r="L916" s="292"/>
      <c r="M916" s="292"/>
      <c r="N916" s="292"/>
      <c r="O916" s="292"/>
      <c r="P916" s="292"/>
      <c r="Q916" s="292">
        <f>Q915</f>
        <v>0</v>
      </c>
      <c r="R916" s="292"/>
      <c r="S916" s="292"/>
      <c r="T916" s="292"/>
      <c r="U916" s="292"/>
      <c r="V916" s="292"/>
      <c r="W916" s="292"/>
      <c r="X916" s="292"/>
      <c r="Y916" s="292"/>
      <c r="Z916" s="292"/>
      <c r="AA916" s="292"/>
      <c r="AB916" s="292"/>
      <c r="AC916" s="292"/>
      <c r="AD916" s="292"/>
      <c r="AE916" s="407">
        <f>AE915</f>
        <v>0</v>
      </c>
      <c r="AF916" s="407">
        <f t="shared" ref="AF916" si="2665">AF915</f>
        <v>0</v>
      </c>
      <c r="AG916" s="407">
        <f t="shared" ref="AG916" si="2666">AG915</f>
        <v>0</v>
      </c>
      <c r="AH916" s="407">
        <f t="shared" ref="AH916" si="2667">AH915</f>
        <v>0</v>
      </c>
      <c r="AI916" s="407">
        <f t="shared" ref="AI916" si="2668">AI915</f>
        <v>0</v>
      </c>
      <c r="AJ916" s="407">
        <f t="shared" ref="AJ916" si="2669">AJ915</f>
        <v>0</v>
      </c>
      <c r="AK916" s="407">
        <f t="shared" ref="AK916" si="2670">AK915</f>
        <v>0</v>
      </c>
      <c r="AL916" s="407">
        <f t="shared" ref="AL916" si="2671">AL915</f>
        <v>0</v>
      </c>
      <c r="AM916" s="407">
        <f t="shared" ref="AM916" si="2672">AM915</f>
        <v>0</v>
      </c>
      <c r="AN916" s="407">
        <f t="shared" ref="AN916" si="2673">AN915</f>
        <v>0</v>
      </c>
      <c r="AO916" s="407">
        <f t="shared" ref="AO916" si="2674">AO915</f>
        <v>0</v>
      </c>
      <c r="AP916" s="407">
        <f t="shared" ref="AP916" si="2675">AP915</f>
        <v>0</v>
      </c>
      <c r="AQ916" s="407">
        <f t="shared" ref="AQ916" si="2676">AQ915</f>
        <v>0</v>
      </c>
      <c r="AR916" s="407">
        <f t="shared" ref="AR916" si="2677">AR915</f>
        <v>0</v>
      </c>
      <c r="AS916" s="303"/>
    </row>
    <row r="917" spans="1:45" outlineLevel="1">
      <c r="A917" s="521"/>
      <c r="B917" s="424"/>
      <c r="C917" s="288"/>
      <c r="D917" s="288"/>
      <c r="E917" s="288"/>
      <c r="F917" s="288"/>
      <c r="G917" s="288"/>
      <c r="H917" s="288"/>
      <c r="I917" s="288"/>
      <c r="J917" s="288"/>
      <c r="K917" s="288"/>
      <c r="L917" s="288"/>
      <c r="M917" s="288"/>
      <c r="N917" s="288"/>
      <c r="O917" s="288"/>
      <c r="P917" s="288"/>
      <c r="Q917" s="288"/>
      <c r="R917" s="288"/>
      <c r="S917" s="288"/>
      <c r="T917" s="288"/>
      <c r="U917" s="288"/>
      <c r="V917" s="288"/>
      <c r="W917" s="288"/>
      <c r="X917" s="288"/>
      <c r="Y917" s="288"/>
      <c r="Z917" s="288"/>
      <c r="AA917" s="288"/>
      <c r="AB917" s="288"/>
      <c r="AC917" s="288"/>
      <c r="AD917" s="288"/>
      <c r="AE917" s="408"/>
      <c r="AF917" s="421"/>
      <c r="AG917" s="421"/>
      <c r="AH917" s="421"/>
      <c r="AI917" s="421"/>
      <c r="AJ917" s="421"/>
      <c r="AK917" s="421"/>
      <c r="AL917" s="421"/>
      <c r="AM917" s="421"/>
      <c r="AN917" s="421"/>
      <c r="AO917" s="421"/>
      <c r="AP917" s="421"/>
      <c r="AQ917" s="421"/>
      <c r="AR917" s="421"/>
      <c r="AS917" s="303"/>
    </row>
    <row r="918" spans="1:45" outlineLevel="1">
      <c r="A918" s="521">
        <v>35</v>
      </c>
      <c r="B918" s="424" t="s">
        <v>127</v>
      </c>
      <c r="C918" s="288" t="s">
        <v>25</v>
      </c>
      <c r="D918" s="292"/>
      <c r="E918" s="292"/>
      <c r="F918" s="292"/>
      <c r="G918" s="292"/>
      <c r="H918" s="292"/>
      <c r="I918" s="292"/>
      <c r="J918" s="292"/>
      <c r="K918" s="292"/>
      <c r="L918" s="292"/>
      <c r="M918" s="292"/>
      <c r="N918" s="292"/>
      <c r="O918" s="292"/>
      <c r="P918" s="292"/>
      <c r="Q918" s="292">
        <v>0</v>
      </c>
      <c r="R918" s="292"/>
      <c r="S918" s="292"/>
      <c r="T918" s="292"/>
      <c r="U918" s="292"/>
      <c r="V918" s="292"/>
      <c r="W918" s="292"/>
      <c r="X918" s="292"/>
      <c r="Y918" s="292"/>
      <c r="Z918" s="292"/>
      <c r="AA918" s="292"/>
      <c r="AB918" s="292"/>
      <c r="AC918" s="292"/>
      <c r="AD918" s="292"/>
      <c r="AE918" s="422"/>
      <c r="AF918" s="411"/>
      <c r="AG918" s="411"/>
      <c r="AH918" s="411"/>
      <c r="AI918" s="411"/>
      <c r="AJ918" s="411"/>
      <c r="AK918" s="411"/>
      <c r="AL918" s="411"/>
      <c r="AM918" s="411"/>
      <c r="AN918" s="411"/>
      <c r="AO918" s="411"/>
      <c r="AP918" s="411"/>
      <c r="AQ918" s="411"/>
      <c r="AR918" s="411"/>
      <c r="AS918" s="293">
        <f>SUM(AE918:AR918)</f>
        <v>0</v>
      </c>
    </row>
    <row r="919" spans="1:45" outlineLevel="1">
      <c r="A919" s="521"/>
      <c r="B919" s="291" t="s">
        <v>341</v>
      </c>
      <c r="C919" s="288" t="s">
        <v>163</v>
      </c>
      <c r="D919" s="292"/>
      <c r="E919" s="292"/>
      <c r="F919" s="292"/>
      <c r="G919" s="292"/>
      <c r="H919" s="292"/>
      <c r="I919" s="292"/>
      <c r="J919" s="292"/>
      <c r="K919" s="292"/>
      <c r="L919" s="292"/>
      <c r="M919" s="292"/>
      <c r="N919" s="292"/>
      <c r="O919" s="292"/>
      <c r="P919" s="292"/>
      <c r="Q919" s="292">
        <f>Q918</f>
        <v>0</v>
      </c>
      <c r="R919" s="292"/>
      <c r="S919" s="292"/>
      <c r="T919" s="292"/>
      <c r="U919" s="292"/>
      <c r="V919" s="292"/>
      <c r="W919" s="292"/>
      <c r="X919" s="292"/>
      <c r="Y919" s="292"/>
      <c r="Z919" s="292"/>
      <c r="AA919" s="292"/>
      <c r="AB919" s="292"/>
      <c r="AC919" s="292"/>
      <c r="AD919" s="292"/>
      <c r="AE919" s="407">
        <f>AE918</f>
        <v>0</v>
      </c>
      <c r="AF919" s="407">
        <f t="shared" ref="AF919" si="2678">AF918</f>
        <v>0</v>
      </c>
      <c r="AG919" s="407">
        <f t="shared" ref="AG919" si="2679">AG918</f>
        <v>0</v>
      </c>
      <c r="AH919" s="407">
        <f t="shared" ref="AH919" si="2680">AH918</f>
        <v>0</v>
      </c>
      <c r="AI919" s="407">
        <f t="shared" ref="AI919" si="2681">AI918</f>
        <v>0</v>
      </c>
      <c r="AJ919" s="407">
        <f t="shared" ref="AJ919" si="2682">AJ918</f>
        <v>0</v>
      </c>
      <c r="AK919" s="407">
        <f t="shared" ref="AK919" si="2683">AK918</f>
        <v>0</v>
      </c>
      <c r="AL919" s="407">
        <f t="shared" ref="AL919" si="2684">AL918</f>
        <v>0</v>
      </c>
      <c r="AM919" s="407">
        <f t="shared" ref="AM919" si="2685">AM918</f>
        <v>0</v>
      </c>
      <c r="AN919" s="407">
        <f t="shared" ref="AN919" si="2686">AN918</f>
        <v>0</v>
      </c>
      <c r="AO919" s="407">
        <f t="shared" ref="AO919" si="2687">AO918</f>
        <v>0</v>
      </c>
      <c r="AP919" s="407">
        <f t="shared" ref="AP919" si="2688">AP918</f>
        <v>0</v>
      </c>
      <c r="AQ919" s="407">
        <f t="shared" ref="AQ919" si="2689">AQ918</f>
        <v>0</v>
      </c>
      <c r="AR919" s="407">
        <f t="shared" ref="AR919" si="2690">AR918</f>
        <v>0</v>
      </c>
      <c r="AS919" s="303"/>
    </row>
    <row r="920" spans="1:45" outlineLevel="1">
      <c r="A920" s="521"/>
      <c r="B920" s="427"/>
      <c r="C920" s="288"/>
      <c r="D920" s="288"/>
      <c r="E920" s="288"/>
      <c r="F920" s="288"/>
      <c r="G920" s="288"/>
      <c r="H920" s="288"/>
      <c r="I920" s="288"/>
      <c r="J920" s="288"/>
      <c r="K920" s="288"/>
      <c r="L920" s="288"/>
      <c r="M920" s="288"/>
      <c r="N920" s="288"/>
      <c r="O920" s="288"/>
      <c r="P920" s="288"/>
      <c r="Q920" s="288"/>
      <c r="R920" s="288"/>
      <c r="S920" s="288"/>
      <c r="T920" s="288"/>
      <c r="U920" s="288"/>
      <c r="V920" s="288"/>
      <c r="W920" s="288"/>
      <c r="X920" s="288"/>
      <c r="Y920" s="288"/>
      <c r="Z920" s="288"/>
      <c r="AA920" s="288"/>
      <c r="AB920" s="288"/>
      <c r="AC920" s="288"/>
      <c r="AD920" s="288"/>
      <c r="AE920" s="408"/>
      <c r="AF920" s="421"/>
      <c r="AG920" s="421"/>
      <c r="AH920" s="421"/>
      <c r="AI920" s="421"/>
      <c r="AJ920" s="421"/>
      <c r="AK920" s="421"/>
      <c r="AL920" s="421"/>
      <c r="AM920" s="421"/>
      <c r="AN920" s="421"/>
      <c r="AO920" s="421"/>
      <c r="AP920" s="421"/>
      <c r="AQ920" s="421"/>
      <c r="AR920" s="421"/>
      <c r="AS920" s="303"/>
    </row>
    <row r="921" spans="1:45" ht="15.75" outlineLevel="1">
      <c r="A921" s="521"/>
      <c r="B921" s="285" t="s">
        <v>499</v>
      </c>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45" outlineLevel="1">
      <c r="A922" s="521">
        <v>36</v>
      </c>
      <c r="B922" s="424" t="s">
        <v>128</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691">AF922</f>
        <v>0</v>
      </c>
      <c r="AG923" s="407">
        <f t="shared" ref="AG923" si="2692">AG922</f>
        <v>0</v>
      </c>
      <c r="AH923" s="407">
        <f t="shared" ref="AH923" si="2693">AH922</f>
        <v>0</v>
      </c>
      <c r="AI923" s="407">
        <f t="shared" ref="AI923" si="2694">AI922</f>
        <v>0</v>
      </c>
      <c r="AJ923" s="407">
        <f t="shared" ref="AJ923" si="2695">AJ922</f>
        <v>0</v>
      </c>
      <c r="AK923" s="407">
        <f t="shared" ref="AK923" si="2696">AK922</f>
        <v>0</v>
      </c>
      <c r="AL923" s="407">
        <f t="shared" ref="AL923" si="2697">AL922</f>
        <v>0</v>
      </c>
      <c r="AM923" s="407">
        <f t="shared" ref="AM923" si="2698">AM922</f>
        <v>0</v>
      </c>
      <c r="AN923" s="407">
        <f t="shared" ref="AN923" si="2699">AN922</f>
        <v>0</v>
      </c>
      <c r="AO923" s="407">
        <f t="shared" ref="AO923" si="2700">AO922</f>
        <v>0</v>
      </c>
      <c r="AP923" s="407">
        <f t="shared" ref="AP923" si="2701">AP922</f>
        <v>0</v>
      </c>
      <c r="AQ923" s="407">
        <f t="shared" ref="AQ923" si="2702">AQ922</f>
        <v>0</v>
      </c>
      <c r="AR923" s="407">
        <f t="shared" ref="AR923" si="2703">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outlineLevel="1">
      <c r="A925" s="521">
        <v>37</v>
      </c>
      <c r="B925" s="424" t="s">
        <v>129</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04">AF925</f>
        <v>0</v>
      </c>
      <c r="AG926" s="407">
        <f t="shared" ref="AG926" si="2705">AG925</f>
        <v>0</v>
      </c>
      <c r="AH926" s="407">
        <f t="shared" ref="AH926" si="2706">AH925</f>
        <v>0</v>
      </c>
      <c r="AI926" s="407">
        <f t="shared" ref="AI926" si="2707">AI925</f>
        <v>0</v>
      </c>
      <c r="AJ926" s="407">
        <f t="shared" ref="AJ926" si="2708">AJ925</f>
        <v>0</v>
      </c>
      <c r="AK926" s="407">
        <f t="shared" ref="AK926" si="2709">AK925</f>
        <v>0</v>
      </c>
      <c r="AL926" s="407">
        <f t="shared" ref="AL926" si="2710">AL925</f>
        <v>0</v>
      </c>
      <c r="AM926" s="407">
        <f t="shared" ref="AM926" si="2711">AM925</f>
        <v>0</v>
      </c>
      <c r="AN926" s="407">
        <f t="shared" ref="AN926" si="2712">AN925</f>
        <v>0</v>
      </c>
      <c r="AO926" s="407">
        <f t="shared" ref="AO926" si="2713">AO925</f>
        <v>0</v>
      </c>
      <c r="AP926" s="407">
        <f t="shared" ref="AP926" si="2714">AP925</f>
        <v>0</v>
      </c>
      <c r="AQ926" s="407">
        <f t="shared" ref="AQ926" si="2715">AQ925</f>
        <v>0</v>
      </c>
      <c r="AR926" s="407">
        <f t="shared" ref="AR926" si="2716">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outlineLevel="1">
      <c r="A928" s="521">
        <v>38</v>
      </c>
      <c r="B928" s="424" t="s">
        <v>130</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17">AF928</f>
        <v>0</v>
      </c>
      <c r="AG929" s="407">
        <f t="shared" ref="AG929" si="2718">AG928</f>
        <v>0</v>
      </c>
      <c r="AH929" s="407">
        <f t="shared" ref="AH929" si="2719">AH928</f>
        <v>0</v>
      </c>
      <c r="AI929" s="407">
        <f t="shared" ref="AI929" si="2720">AI928</f>
        <v>0</v>
      </c>
      <c r="AJ929" s="407">
        <f t="shared" ref="AJ929" si="2721">AJ928</f>
        <v>0</v>
      </c>
      <c r="AK929" s="407">
        <f t="shared" ref="AK929" si="2722">AK928</f>
        <v>0</v>
      </c>
      <c r="AL929" s="407">
        <f t="shared" ref="AL929" si="2723">AL928</f>
        <v>0</v>
      </c>
      <c r="AM929" s="407">
        <f t="shared" ref="AM929" si="2724">AM928</f>
        <v>0</v>
      </c>
      <c r="AN929" s="407">
        <f t="shared" ref="AN929" si="2725">AN928</f>
        <v>0</v>
      </c>
      <c r="AO929" s="407">
        <f t="shared" ref="AO929" si="2726">AO928</f>
        <v>0</v>
      </c>
      <c r="AP929" s="407">
        <f t="shared" ref="AP929" si="2727">AP928</f>
        <v>0</v>
      </c>
      <c r="AQ929" s="407">
        <f t="shared" ref="AQ929" si="2728">AQ928</f>
        <v>0</v>
      </c>
      <c r="AR929" s="407">
        <f t="shared" ref="AR929" si="2729">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39</v>
      </c>
      <c r="B931" s="424" t="s">
        <v>131</v>
      </c>
      <c r="C931" s="288" t="s">
        <v>25</v>
      </c>
      <c r="D931" s="292"/>
      <c r="E931" s="292"/>
      <c r="F931" s="292"/>
      <c r="G931" s="292"/>
      <c r="H931" s="292"/>
      <c r="I931" s="292"/>
      <c r="J931" s="292"/>
      <c r="K931" s="292"/>
      <c r="L931" s="292"/>
      <c r="M931" s="292"/>
      <c r="N931" s="292"/>
      <c r="O931" s="292"/>
      <c r="P931" s="292"/>
      <c r="Q931" s="292">
        <v>12</v>
      </c>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341</v>
      </c>
      <c r="C932" s="288" t="s">
        <v>163</v>
      </c>
      <c r="D932" s="292"/>
      <c r="E932" s="292"/>
      <c r="F932" s="292"/>
      <c r="G932" s="292"/>
      <c r="H932" s="292"/>
      <c r="I932" s="292"/>
      <c r="J932" s="292"/>
      <c r="K932" s="292"/>
      <c r="L932" s="292"/>
      <c r="M932" s="292"/>
      <c r="N932" s="292"/>
      <c r="O932" s="292"/>
      <c r="P932" s="292"/>
      <c r="Q932" s="292">
        <f>Q931</f>
        <v>12</v>
      </c>
      <c r="R932" s="292"/>
      <c r="S932" s="292"/>
      <c r="T932" s="292"/>
      <c r="U932" s="292"/>
      <c r="V932" s="292"/>
      <c r="W932" s="292"/>
      <c r="X932" s="292"/>
      <c r="Y932" s="292"/>
      <c r="Z932" s="292"/>
      <c r="AA932" s="292"/>
      <c r="AB932" s="292"/>
      <c r="AC932" s="292"/>
      <c r="AD932" s="292"/>
      <c r="AE932" s="407">
        <f>AE931</f>
        <v>0</v>
      </c>
      <c r="AF932" s="407">
        <f t="shared" ref="AF932" si="2730">AF931</f>
        <v>0</v>
      </c>
      <c r="AG932" s="407">
        <f t="shared" ref="AG932" si="2731">AG931</f>
        <v>0</v>
      </c>
      <c r="AH932" s="407">
        <f t="shared" ref="AH932" si="2732">AH931</f>
        <v>0</v>
      </c>
      <c r="AI932" s="407">
        <f t="shared" ref="AI932" si="2733">AI931</f>
        <v>0</v>
      </c>
      <c r="AJ932" s="407">
        <f t="shared" ref="AJ932" si="2734">AJ931</f>
        <v>0</v>
      </c>
      <c r="AK932" s="407">
        <f t="shared" ref="AK932" si="2735">AK931</f>
        <v>0</v>
      </c>
      <c r="AL932" s="407">
        <f t="shared" ref="AL932" si="2736">AL931</f>
        <v>0</v>
      </c>
      <c r="AM932" s="407">
        <f t="shared" ref="AM932" si="2737">AM931</f>
        <v>0</v>
      </c>
      <c r="AN932" s="407">
        <f t="shared" ref="AN932" si="2738">AN931</f>
        <v>0</v>
      </c>
      <c r="AO932" s="407">
        <f t="shared" ref="AO932" si="2739">AO931</f>
        <v>0</v>
      </c>
      <c r="AP932" s="407">
        <f t="shared" ref="AP932" si="2740">AP931</f>
        <v>0</v>
      </c>
      <c r="AQ932" s="407">
        <f t="shared" ref="AQ932" si="2741">AQ931</f>
        <v>0</v>
      </c>
      <c r="AR932" s="407">
        <f t="shared" ref="AR932" si="2742">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t="30" outlineLevel="1">
      <c r="A934" s="521">
        <v>40</v>
      </c>
      <c r="B934" s="424" t="s">
        <v>132</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outlineLevel="1">
      <c r="A935" s="521"/>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743">AF934</f>
        <v>0</v>
      </c>
      <c r="AG935" s="407">
        <f t="shared" ref="AG935" si="2744">AG934</f>
        <v>0</v>
      </c>
      <c r="AH935" s="407">
        <f t="shared" ref="AH935" si="2745">AH934</f>
        <v>0</v>
      </c>
      <c r="AI935" s="407">
        <f t="shared" ref="AI935" si="2746">AI934</f>
        <v>0</v>
      </c>
      <c r="AJ935" s="407">
        <f t="shared" ref="AJ935" si="2747">AJ934</f>
        <v>0</v>
      </c>
      <c r="AK935" s="407">
        <f t="shared" ref="AK935" si="2748">AK934</f>
        <v>0</v>
      </c>
      <c r="AL935" s="407">
        <f t="shared" ref="AL935" si="2749">AL934</f>
        <v>0</v>
      </c>
      <c r="AM935" s="407">
        <f t="shared" ref="AM935" si="2750">AM934</f>
        <v>0</v>
      </c>
      <c r="AN935" s="407">
        <f t="shared" ref="AN935" si="2751">AN934</f>
        <v>0</v>
      </c>
      <c r="AO935" s="407">
        <f t="shared" ref="AO935" si="2752">AO934</f>
        <v>0</v>
      </c>
      <c r="AP935" s="407">
        <f t="shared" ref="AP935" si="2753">AP934</f>
        <v>0</v>
      </c>
      <c r="AQ935" s="407">
        <f t="shared" ref="AQ935" si="2754">AQ934</f>
        <v>0</v>
      </c>
      <c r="AR935" s="407">
        <f t="shared" ref="AR935" si="2755">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outlineLevel="1">
      <c r="A937" s="521">
        <v>41</v>
      </c>
      <c r="B937" s="424" t="s">
        <v>133</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56">AF937</f>
        <v>0</v>
      </c>
      <c r="AG938" s="407">
        <f t="shared" ref="AG938" si="2757">AG937</f>
        <v>0</v>
      </c>
      <c r="AH938" s="407">
        <f t="shared" ref="AH938" si="2758">AH937</f>
        <v>0</v>
      </c>
      <c r="AI938" s="407">
        <f t="shared" ref="AI938" si="2759">AI937</f>
        <v>0</v>
      </c>
      <c r="AJ938" s="407">
        <f t="shared" ref="AJ938" si="2760">AJ937</f>
        <v>0</v>
      </c>
      <c r="AK938" s="407">
        <f t="shared" ref="AK938" si="2761">AK937</f>
        <v>0</v>
      </c>
      <c r="AL938" s="407">
        <f t="shared" ref="AL938" si="2762">AL937</f>
        <v>0</v>
      </c>
      <c r="AM938" s="407">
        <f t="shared" ref="AM938" si="2763">AM937</f>
        <v>0</v>
      </c>
      <c r="AN938" s="407">
        <f t="shared" ref="AN938" si="2764">AN937</f>
        <v>0</v>
      </c>
      <c r="AO938" s="407">
        <f t="shared" ref="AO938" si="2765">AO937</f>
        <v>0</v>
      </c>
      <c r="AP938" s="407">
        <f t="shared" ref="AP938" si="2766">AP937</f>
        <v>0</v>
      </c>
      <c r="AQ938" s="407">
        <f t="shared" ref="AQ938" si="2767">AQ937</f>
        <v>0</v>
      </c>
      <c r="AR938" s="407">
        <f t="shared" ref="AR938" si="2768">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42</v>
      </c>
      <c r="B940" s="424" t="s">
        <v>134</v>
      </c>
      <c r="C940" s="288" t="s">
        <v>25</v>
      </c>
      <c r="D940" s="292"/>
      <c r="E940" s="292"/>
      <c r="F940" s="292"/>
      <c r="G940" s="292"/>
      <c r="H940" s="292"/>
      <c r="I940" s="292"/>
      <c r="J940" s="292"/>
      <c r="K940" s="292"/>
      <c r="L940" s="292"/>
      <c r="M940" s="292"/>
      <c r="N940" s="292"/>
      <c r="O940" s="292"/>
      <c r="P940" s="292"/>
      <c r="Q940" s="288"/>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341</v>
      </c>
      <c r="C941" s="288" t="s">
        <v>163</v>
      </c>
      <c r="D941" s="292"/>
      <c r="E941" s="292"/>
      <c r="F941" s="292"/>
      <c r="G941" s="292"/>
      <c r="H941" s="292"/>
      <c r="I941" s="292"/>
      <c r="J941" s="292"/>
      <c r="K941" s="292"/>
      <c r="L941" s="292"/>
      <c r="M941" s="292"/>
      <c r="N941" s="292"/>
      <c r="O941" s="292"/>
      <c r="P941" s="292"/>
      <c r="Q941" s="464"/>
      <c r="R941" s="292"/>
      <c r="S941" s="292"/>
      <c r="T941" s="292"/>
      <c r="U941" s="292"/>
      <c r="V941" s="292"/>
      <c r="W941" s="292"/>
      <c r="X941" s="292"/>
      <c r="Y941" s="292"/>
      <c r="Z941" s="292"/>
      <c r="AA941" s="292"/>
      <c r="AB941" s="292"/>
      <c r="AC941" s="292"/>
      <c r="AD941" s="292"/>
      <c r="AE941" s="407">
        <f>AE940</f>
        <v>0</v>
      </c>
      <c r="AF941" s="407">
        <f t="shared" ref="AF941" si="2769">AF940</f>
        <v>0</v>
      </c>
      <c r="AG941" s="407">
        <f t="shared" ref="AG941" si="2770">AG940</f>
        <v>0</v>
      </c>
      <c r="AH941" s="407">
        <f t="shared" ref="AH941" si="2771">AH940</f>
        <v>0</v>
      </c>
      <c r="AI941" s="407">
        <f t="shared" ref="AI941" si="2772">AI940</f>
        <v>0</v>
      </c>
      <c r="AJ941" s="407">
        <f t="shared" ref="AJ941" si="2773">AJ940</f>
        <v>0</v>
      </c>
      <c r="AK941" s="407">
        <f t="shared" ref="AK941" si="2774">AK940</f>
        <v>0</v>
      </c>
      <c r="AL941" s="407">
        <f t="shared" ref="AL941" si="2775">AL940</f>
        <v>0</v>
      </c>
      <c r="AM941" s="407">
        <f t="shared" ref="AM941" si="2776">AM940</f>
        <v>0</v>
      </c>
      <c r="AN941" s="407">
        <f t="shared" ref="AN941" si="2777">AN940</f>
        <v>0</v>
      </c>
      <c r="AO941" s="407">
        <f t="shared" ref="AO941" si="2778">AO940</f>
        <v>0</v>
      </c>
      <c r="AP941" s="407">
        <f t="shared" ref="AP941" si="2779">AP940</f>
        <v>0</v>
      </c>
      <c r="AQ941" s="407">
        <f t="shared" ref="AQ941" si="2780">AQ940</f>
        <v>0</v>
      </c>
      <c r="AR941" s="407">
        <f t="shared" ref="AR941" si="2781">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outlineLevel="1">
      <c r="A943" s="521">
        <v>43</v>
      </c>
      <c r="B943" s="424" t="s">
        <v>135</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782">AF943</f>
        <v>0</v>
      </c>
      <c r="AG944" s="407">
        <f t="shared" ref="AG944" si="2783">AG943</f>
        <v>0</v>
      </c>
      <c r="AH944" s="407">
        <f t="shared" ref="AH944" si="2784">AH943</f>
        <v>0</v>
      </c>
      <c r="AI944" s="407">
        <f t="shared" ref="AI944" si="2785">AI943</f>
        <v>0</v>
      </c>
      <c r="AJ944" s="407">
        <f t="shared" ref="AJ944" si="2786">AJ943</f>
        <v>0</v>
      </c>
      <c r="AK944" s="407">
        <f t="shared" ref="AK944" si="2787">AK943</f>
        <v>0</v>
      </c>
      <c r="AL944" s="407">
        <f t="shared" ref="AL944" si="2788">AL943</f>
        <v>0</v>
      </c>
      <c r="AM944" s="407">
        <f t="shared" ref="AM944" si="2789">AM943</f>
        <v>0</v>
      </c>
      <c r="AN944" s="407">
        <f t="shared" ref="AN944" si="2790">AN943</f>
        <v>0</v>
      </c>
      <c r="AO944" s="407">
        <f t="shared" ref="AO944" si="2791">AO943</f>
        <v>0</v>
      </c>
      <c r="AP944" s="407">
        <f t="shared" ref="AP944" si="2792">AP943</f>
        <v>0</v>
      </c>
      <c r="AQ944" s="407">
        <f t="shared" ref="AQ944" si="2793">AQ943</f>
        <v>0</v>
      </c>
      <c r="AR944" s="407">
        <f t="shared" ref="AR944" si="2794">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44</v>
      </c>
      <c r="B946" s="424" t="s">
        <v>136</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795">AF946</f>
        <v>0</v>
      </c>
      <c r="AG947" s="407">
        <f t="shared" ref="AG947" si="2796">AG946</f>
        <v>0</v>
      </c>
      <c r="AH947" s="407">
        <f t="shared" ref="AH947" si="2797">AH946</f>
        <v>0</v>
      </c>
      <c r="AI947" s="407">
        <f t="shared" ref="AI947" si="2798">AI946</f>
        <v>0</v>
      </c>
      <c r="AJ947" s="407">
        <f t="shared" ref="AJ947" si="2799">AJ946</f>
        <v>0</v>
      </c>
      <c r="AK947" s="407">
        <f t="shared" ref="AK947" si="2800">AK946</f>
        <v>0</v>
      </c>
      <c r="AL947" s="407">
        <f t="shared" ref="AL947" si="2801">AL946</f>
        <v>0</v>
      </c>
      <c r="AM947" s="407">
        <f t="shared" ref="AM947" si="2802">AM946</f>
        <v>0</v>
      </c>
      <c r="AN947" s="407">
        <f t="shared" ref="AN947" si="2803">AN946</f>
        <v>0</v>
      </c>
      <c r="AO947" s="407">
        <f t="shared" ref="AO947" si="2804">AO946</f>
        <v>0</v>
      </c>
      <c r="AP947" s="407">
        <f t="shared" ref="AP947" si="2805">AP946</f>
        <v>0</v>
      </c>
      <c r="AQ947" s="407">
        <f t="shared" ref="AQ947" si="2806">AQ946</f>
        <v>0</v>
      </c>
      <c r="AR947" s="407">
        <f t="shared" ref="AR947" si="2807">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45</v>
      </c>
      <c r="B949" s="424" t="s">
        <v>137</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08">AF949</f>
        <v>0</v>
      </c>
      <c r="AG950" s="407">
        <f t="shared" ref="AG950" si="2809">AG949</f>
        <v>0</v>
      </c>
      <c r="AH950" s="407">
        <f t="shared" ref="AH950" si="2810">AH949</f>
        <v>0</v>
      </c>
      <c r="AI950" s="407">
        <f t="shared" ref="AI950" si="2811">AI949</f>
        <v>0</v>
      </c>
      <c r="AJ950" s="407">
        <f t="shared" ref="AJ950" si="2812">AJ949</f>
        <v>0</v>
      </c>
      <c r="AK950" s="407">
        <f t="shared" ref="AK950" si="2813">AK949</f>
        <v>0</v>
      </c>
      <c r="AL950" s="407">
        <f t="shared" ref="AL950" si="2814">AL949</f>
        <v>0</v>
      </c>
      <c r="AM950" s="407">
        <f t="shared" ref="AM950" si="2815">AM949</f>
        <v>0</v>
      </c>
      <c r="AN950" s="407">
        <f t="shared" ref="AN950" si="2816">AN949</f>
        <v>0</v>
      </c>
      <c r="AO950" s="407">
        <f t="shared" ref="AO950" si="2817">AO949</f>
        <v>0</v>
      </c>
      <c r="AP950" s="407">
        <f t="shared" ref="AP950" si="2818">AP949</f>
        <v>0</v>
      </c>
      <c r="AQ950" s="407">
        <f t="shared" ref="AQ950" si="2819">AQ949</f>
        <v>0</v>
      </c>
      <c r="AR950" s="407">
        <f t="shared" ref="AR950" si="2820">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46</v>
      </c>
      <c r="B952" s="424" t="s">
        <v>138</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21">AF952</f>
        <v>0</v>
      </c>
      <c r="AG953" s="407">
        <f t="shared" ref="AG953" si="2822">AG952</f>
        <v>0</v>
      </c>
      <c r="AH953" s="407">
        <f t="shared" ref="AH953" si="2823">AH952</f>
        <v>0</v>
      </c>
      <c r="AI953" s="407">
        <f t="shared" ref="AI953" si="2824">AI952</f>
        <v>0</v>
      </c>
      <c r="AJ953" s="407">
        <f t="shared" ref="AJ953" si="2825">AJ952</f>
        <v>0</v>
      </c>
      <c r="AK953" s="407">
        <f t="shared" ref="AK953" si="2826">AK952</f>
        <v>0</v>
      </c>
      <c r="AL953" s="407">
        <f t="shared" ref="AL953" si="2827">AL952</f>
        <v>0</v>
      </c>
      <c r="AM953" s="407">
        <f t="shared" ref="AM953" si="2828">AM952</f>
        <v>0</v>
      </c>
      <c r="AN953" s="407">
        <f t="shared" ref="AN953" si="2829">AN952</f>
        <v>0</v>
      </c>
      <c r="AO953" s="407">
        <f t="shared" ref="AO953" si="2830">AO952</f>
        <v>0</v>
      </c>
      <c r="AP953" s="407">
        <f t="shared" ref="AP953" si="2831">AP952</f>
        <v>0</v>
      </c>
      <c r="AQ953" s="407">
        <f t="shared" ref="AQ953" si="2832">AQ952</f>
        <v>0</v>
      </c>
      <c r="AR953" s="407">
        <f t="shared" ref="AR953" si="2833">AR952</f>
        <v>0</v>
      </c>
      <c r="AS953" s="303"/>
    </row>
    <row r="954" spans="1:45" outlineLevel="1">
      <c r="A954" s="521"/>
      <c r="B954" s="424"/>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c r="AB954" s="288"/>
      <c r="AC954" s="288"/>
      <c r="AD954" s="288"/>
      <c r="AE954" s="408"/>
      <c r="AF954" s="421"/>
      <c r="AG954" s="421"/>
      <c r="AH954" s="421"/>
      <c r="AI954" s="421"/>
      <c r="AJ954" s="421"/>
      <c r="AK954" s="421"/>
      <c r="AL954" s="421"/>
      <c r="AM954" s="421"/>
      <c r="AN954" s="421"/>
      <c r="AO954" s="421"/>
      <c r="AP954" s="421"/>
      <c r="AQ954" s="421"/>
      <c r="AR954" s="421"/>
      <c r="AS954" s="303"/>
    </row>
    <row r="955" spans="1:45" ht="30" outlineLevel="1">
      <c r="A955" s="521">
        <v>47</v>
      </c>
      <c r="B955" s="424" t="s">
        <v>139</v>
      </c>
      <c r="C955" s="288" t="s">
        <v>25</v>
      </c>
      <c r="D955" s="292"/>
      <c r="E955" s="292"/>
      <c r="F955" s="292"/>
      <c r="G955" s="292"/>
      <c r="H955" s="292"/>
      <c r="I955" s="292"/>
      <c r="J955" s="292"/>
      <c r="K955" s="292"/>
      <c r="L955" s="292"/>
      <c r="M955" s="292"/>
      <c r="N955" s="292"/>
      <c r="O955" s="292"/>
      <c r="P955" s="292"/>
      <c r="Q955" s="292">
        <v>12</v>
      </c>
      <c r="R955" s="292"/>
      <c r="S955" s="292"/>
      <c r="T955" s="292"/>
      <c r="U955" s="292"/>
      <c r="V955" s="292"/>
      <c r="W955" s="292"/>
      <c r="X955" s="292"/>
      <c r="Y955" s="292"/>
      <c r="Z955" s="292"/>
      <c r="AA955" s="292"/>
      <c r="AB955" s="292"/>
      <c r="AC955" s="292"/>
      <c r="AD955" s="292"/>
      <c r="AE955" s="422"/>
      <c r="AF955" s="411"/>
      <c r="AG955" s="411"/>
      <c r="AH955" s="411"/>
      <c r="AI955" s="411"/>
      <c r="AJ955" s="411"/>
      <c r="AK955" s="411"/>
      <c r="AL955" s="411"/>
      <c r="AM955" s="411"/>
      <c r="AN955" s="411"/>
      <c r="AO955" s="411"/>
      <c r="AP955" s="411"/>
      <c r="AQ955" s="411"/>
      <c r="AR955" s="411"/>
      <c r="AS955" s="293">
        <f>SUM(AE955:AR955)</f>
        <v>0</v>
      </c>
    </row>
    <row r="956" spans="1:45" outlineLevel="1">
      <c r="A956" s="521"/>
      <c r="B956" s="291" t="s">
        <v>341</v>
      </c>
      <c r="C956" s="288" t="s">
        <v>163</v>
      </c>
      <c r="D956" s="292"/>
      <c r="E956" s="292"/>
      <c r="F956" s="292"/>
      <c r="G956" s="292"/>
      <c r="H956" s="292"/>
      <c r="I956" s="292"/>
      <c r="J956" s="292"/>
      <c r="K956" s="292"/>
      <c r="L956" s="292"/>
      <c r="M956" s="292"/>
      <c r="N956" s="292"/>
      <c r="O956" s="292"/>
      <c r="P956" s="292"/>
      <c r="Q956" s="292">
        <f>Q955</f>
        <v>12</v>
      </c>
      <c r="R956" s="292"/>
      <c r="S956" s="292"/>
      <c r="T956" s="292"/>
      <c r="U956" s="292"/>
      <c r="V956" s="292"/>
      <c r="W956" s="292"/>
      <c r="X956" s="292"/>
      <c r="Y956" s="292"/>
      <c r="Z956" s="292"/>
      <c r="AA956" s="292"/>
      <c r="AB956" s="292"/>
      <c r="AC956" s="292"/>
      <c r="AD956" s="292"/>
      <c r="AE956" s="407">
        <f>AE955</f>
        <v>0</v>
      </c>
      <c r="AF956" s="407">
        <f t="shared" ref="AF956" si="2834">AF955</f>
        <v>0</v>
      </c>
      <c r="AG956" s="407">
        <f t="shared" ref="AG956" si="2835">AG955</f>
        <v>0</v>
      </c>
      <c r="AH956" s="407">
        <f t="shared" ref="AH956" si="2836">AH955</f>
        <v>0</v>
      </c>
      <c r="AI956" s="407">
        <f t="shared" ref="AI956" si="2837">AI955</f>
        <v>0</v>
      </c>
      <c r="AJ956" s="407">
        <f t="shared" ref="AJ956" si="2838">AJ955</f>
        <v>0</v>
      </c>
      <c r="AK956" s="407">
        <f t="shared" ref="AK956" si="2839">AK955</f>
        <v>0</v>
      </c>
      <c r="AL956" s="407">
        <f t="shared" ref="AL956" si="2840">AL955</f>
        <v>0</v>
      </c>
      <c r="AM956" s="407">
        <f t="shared" ref="AM956" si="2841">AM955</f>
        <v>0</v>
      </c>
      <c r="AN956" s="407">
        <f t="shared" ref="AN956" si="2842">AN955</f>
        <v>0</v>
      </c>
      <c r="AO956" s="407">
        <f t="shared" ref="AO956" si="2843">AO955</f>
        <v>0</v>
      </c>
      <c r="AP956" s="407">
        <f t="shared" ref="AP956" si="2844">AP955</f>
        <v>0</v>
      </c>
      <c r="AQ956" s="407">
        <f t="shared" ref="AQ956" si="2845">AQ955</f>
        <v>0</v>
      </c>
      <c r="AR956" s="407">
        <f t="shared" ref="AR956" si="2846">AR955</f>
        <v>0</v>
      </c>
      <c r="AS956" s="303"/>
    </row>
    <row r="957" spans="1:45" outlineLevel="1">
      <c r="A957" s="521"/>
      <c r="B957" s="424"/>
      <c r="C957" s="288"/>
      <c r="D957" s="288"/>
      <c r="E957" s="288"/>
      <c r="F957" s="288"/>
      <c r="G957" s="288"/>
      <c r="H957" s="288"/>
      <c r="I957" s="288"/>
      <c r="J957" s="288"/>
      <c r="K957" s="288"/>
      <c r="L957" s="288"/>
      <c r="M957" s="288"/>
      <c r="N957" s="288"/>
      <c r="O957" s="288"/>
      <c r="P957" s="288"/>
      <c r="Q957" s="288"/>
      <c r="R957" s="288"/>
      <c r="S957" s="288"/>
      <c r="T957" s="288"/>
      <c r="U957" s="288"/>
      <c r="V957" s="288"/>
      <c r="W957" s="288"/>
      <c r="X957" s="288"/>
      <c r="Y957" s="288"/>
      <c r="Z957" s="288"/>
      <c r="AA957" s="288"/>
      <c r="AB957" s="288"/>
      <c r="AC957" s="288"/>
      <c r="AD957" s="288"/>
      <c r="AE957" s="408"/>
      <c r="AF957" s="421"/>
      <c r="AG957" s="421"/>
      <c r="AH957" s="421"/>
      <c r="AI957" s="421"/>
      <c r="AJ957" s="421"/>
      <c r="AK957" s="421"/>
      <c r="AL957" s="421"/>
      <c r="AM957" s="421"/>
      <c r="AN957" s="421"/>
      <c r="AO957" s="421"/>
      <c r="AP957" s="421"/>
      <c r="AQ957" s="421"/>
      <c r="AR957" s="421"/>
      <c r="AS957" s="303"/>
    </row>
    <row r="958" spans="1:45" ht="30" outlineLevel="1">
      <c r="A958" s="521">
        <v>48</v>
      </c>
      <c r="B958" s="424" t="s">
        <v>140</v>
      </c>
      <c r="C958" s="288" t="s">
        <v>25</v>
      </c>
      <c r="D958" s="292"/>
      <c r="E958" s="292"/>
      <c r="F958" s="292"/>
      <c r="G958" s="292"/>
      <c r="H958" s="292"/>
      <c r="I958" s="292"/>
      <c r="J958" s="292"/>
      <c r="K958" s="292"/>
      <c r="L958" s="292"/>
      <c r="M958" s="292"/>
      <c r="N958" s="292"/>
      <c r="O958" s="292"/>
      <c r="P958" s="292"/>
      <c r="Q958" s="292">
        <v>12</v>
      </c>
      <c r="R958" s="292"/>
      <c r="S958" s="292"/>
      <c r="T958" s="292"/>
      <c r="U958" s="292"/>
      <c r="V958" s="292"/>
      <c r="W958" s="292"/>
      <c r="X958" s="292"/>
      <c r="Y958" s="292"/>
      <c r="Z958" s="292"/>
      <c r="AA958" s="292"/>
      <c r="AB958" s="292"/>
      <c r="AC958" s="292"/>
      <c r="AD958" s="292"/>
      <c r="AE958" s="422"/>
      <c r="AF958" s="411"/>
      <c r="AG958" s="411"/>
      <c r="AH958" s="411"/>
      <c r="AI958" s="411"/>
      <c r="AJ958" s="411"/>
      <c r="AK958" s="411"/>
      <c r="AL958" s="411"/>
      <c r="AM958" s="411"/>
      <c r="AN958" s="411"/>
      <c r="AO958" s="411"/>
      <c r="AP958" s="411"/>
      <c r="AQ958" s="411"/>
      <c r="AR958" s="411"/>
      <c r="AS958" s="293">
        <f>SUM(AE958:AR958)</f>
        <v>0</v>
      </c>
    </row>
    <row r="959" spans="1:45" outlineLevel="1">
      <c r="A959" s="521"/>
      <c r="B959" s="291" t="s">
        <v>341</v>
      </c>
      <c r="C959" s="288" t="s">
        <v>163</v>
      </c>
      <c r="D959" s="292"/>
      <c r="E959" s="292"/>
      <c r="F959" s="292"/>
      <c r="G959" s="292"/>
      <c r="H959" s="292"/>
      <c r="I959" s="292"/>
      <c r="J959" s="292"/>
      <c r="K959" s="292"/>
      <c r="L959" s="292"/>
      <c r="M959" s="292"/>
      <c r="N959" s="292"/>
      <c r="O959" s="292"/>
      <c r="P959" s="292"/>
      <c r="Q959" s="292">
        <f>Q958</f>
        <v>12</v>
      </c>
      <c r="R959" s="292"/>
      <c r="S959" s="292"/>
      <c r="T959" s="292"/>
      <c r="U959" s="292"/>
      <c r="V959" s="292"/>
      <c r="W959" s="292"/>
      <c r="X959" s="292"/>
      <c r="Y959" s="292"/>
      <c r="Z959" s="292"/>
      <c r="AA959" s="292"/>
      <c r="AB959" s="292"/>
      <c r="AC959" s="292"/>
      <c r="AD959" s="292"/>
      <c r="AE959" s="407">
        <f>AE958</f>
        <v>0</v>
      </c>
      <c r="AF959" s="407">
        <f t="shared" ref="AF959" si="2847">AF958</f>
        <v>0</v>
      </c>
      <c r="AG959" s="407">
        <f t="shared" ref="AG959" si="2848">AG958</f>
        <v>0</v>
      </c>
      <c r="AH959" s="407">
        <f t="shared" ref="AH959" si="2849">AH958</f>
        <v>0</v>
      </c>
      <c r="AI959" s="407">
        <f t="shared" ref="AI959" si="2850">AI958</f>
        <v>0</v>
      </c>
      <c r="AJ959" s="407">
        <f t="shared" ref="AJ959" si="2851">AJ958</f>
        <v>0</v>
      </c>
      <c r="AK959" s="407">
        <f t="shared" ref="AK959" si="2852">AK958</f>
        <v>0</v>
      </c>
      <c r="AL959" s="407">
        <f t="shared" ref="AL959" si="2853">AL958</f>
        <v>0</v>
      </c>
      <c r="AM959" s="407">
        <f t="shared" ref="AM959" si="2854">AM958</f>
        <v>0</v>
      </c>
      <c r="AN959" s="407">
        <f t="shared" ref="AN959" si="2855">AN958</f>
        <v>0</v>
      </c>
      <c r="AO959" s="407">
        <f t="shared" ref="AO959" si="2856">AO958</f>
        <v>0</v>
      </c>
      <c r="AP959" s="407">
        <f t="shared" ref="AP959" si="2857">AP958</f>
        <v>0</v>
      </c>
      <c r="AQ959" s="407">
        <f t="shared" ref="AQ959" si="2858">AQ958</f>
        <v>0</v>
      </c>
      <c r="AR959" s="407">
        <f t="shared" ref="AR959" si="2859">AR958</f>
        <v>0</v>
      </c>
      <c r="AS959" s="303"/>
    </row>
    <row r="960" spans="1:45" outlineLevel="1">
      <c r="A960" s="521"/>
      <c r="B960" s="424"/>
      <c r="C960" s="288"/>
      <c r="D960" s="288"/>
      <c r="E960" s="288"/>
      <c r="F960" s="288"/>
      <c r="G960" s="288"/>
      <c r="H960" s="288"/>
      <c r="I960" s="288"/>
      <c r="J960" s="288"/>
      <c r="K960" s="288"/>
      <c r="L960" s="288"/>
      <c r="M960" s="288"/>
      <c r="N960" s="288"/>
      <c r="O960" s="288"/>
      <c r="P960" s="288"/>
      <c r="Q960" s="288"/>
      <c r="R960" s="288"/>
      <c r="S960" s="288"/>
      <c r="T960" s="288"/>
      <c r="U960" s="288"/>
      <c r="V960" s="288"/>
      <c r="W960" s="288"/>
      <c r="X960" s="288"/>
      <c r="Y960" s="288"/>
      <c r="Z960" s="288"/>
      <c r="AA960" s="288"/>
      <c r="AB960" s="288"/>
      <c r="AC960" s="288"/>
      <c r="AD960" s="288"/>
      <c r="AE960" s="408"/>
      <c r="AF960" s="421"/>
      <c r="AG960" s="421"/>
      <c r="AH960" s="421"/>
      <c r="AI960" s="421"/>
      <c r="AJ960" s="421"/>
      <c r="AK960" s="421"/>
      <c r="AL960" s="421"/>
      <c r="AM960" s="421"/>
      <c r="AN960" s="421"/>
      <c r="AO960" s="421"/>
      <c r="AP960" s="421"/>
      <c r="AQ960" s="421"/>
      <c r="AR960" s="421"/>
      <c r="AS960" s="303"/>
    </row>
    <row r="961" spans="1:45" ht="30" outlineLevel="1">
      <c r="A961" s="521">
        <v>49</v>
      </c>
      <c r="B961" s="424" t="s">
        <v>141</v>
      </c>
      <c r="C961" s="288" t="s">
        <v>25</v>
      </c>
      <c r="D961" s="292"/>
      <c r="E961" s="292"/>
      <c r="F961" s="292"/>
      <c r="G961" s="292"/>
      <c r="H961" s="292"/>
      <c r="I961" s="292"/>
      <c r="J961" s="292"/>
      <c r="K961" s="292"/>
      <c r="L961" s="292"/>
      <c r="M961" s="292"/>
      <c r="N961" s="292"/>
      <c r="O961" s="292"/>
      <c r="P961" s="292"/>
      <c r="Q961" s="292">
        <v>12</v>
      </c>
      <c r="R961" s="292"/>
      <c r="S961" s="292"/>
      <c r="T961" s="292"/>
      <c r="U961" s="292"/>
      <c r="V961" s="292"/>
      <c r="W961" s="292"/>
      <c r="X961" s="292"/>
      <c r="Y961" s="292"/>
      <c r="Z961" s="292"/>
      <c r="AA961" s="292"/>
      <c r="AB961" s="292"/>
      <c r="AC961" s="292"/>
      <c r="AD961" s="292"/>
      <c r="AE961" s="422"/>
      <c r="AF961" s="411"/>
      <c r="AG961" s="411"/>
      <c r="AH961" s="411"/>
      <c r="AI961" s="411"/>
      <c r="AJ961" s="411"/>
      <c r="AK961" s="411"/>
      <c r="AL961" s="411"/>
      <c r="AM961" s="411"/>
      <c r="AN961" s="411"/>
      <c r="AO961" s="411"/>
      <c r="AP961" s="411"/>
      <c r="AQ961" s="411"/>
      <c r="AR961" s="411"/>
      <c r="AS961" s="293">
        <f>SUM(AE961:AR961)</f>
        <v>0</v>
      </c>
    </row>
    <row r="962" spans="1:45" outlineLevel="1">
      <c r="A962" s="521"/>
      <c r="B962" s="291" t="s">
        <v>341</v>
      </c>
      <c r="C962" s="288" t="s">
        <v>163</v>
      </c>
      <c r="D962" s="292"/>
      <c r="E962" s="292"/>
      <c r="F962" s="292"/>
      <c r="G962" s="292"/>
      <c r="H962" s="292"/>
      <c r="I962" s="292"/>
      <c r="J962" s="292"/>
      <c r="K962" s="292"/>
      <c r="L962" s="292"/>
      <c r="M962" s="292"/>
      <c r="N962" s="292"/>
      <c r="O962" s="292"/>
      <c r="P962" s="292"/>
      <c r="Q962" s="292">
        <f>Q961</f>
        <v>12</v>
      </c>
      <c r="R962" s="292"/>
      <c r="S962" s="292"/>
      <c r="T962" s="292"/>
      <c r="U962" s="292"/>
      <c r="V962" s="292"/>
      <c r="W962" s="292"/>
      <c r="X962" s="292"/>
      <c r="Y962" s="292"/>
      <c r="Z962" s="292"/>
      <c r="AA962" s="292"/>
      <c r="AB962" s="292"/>
      <c r="AC962" s="292"/>
      <c r="AD962" s="292"/>
      <c r="AE962" s="407">
        <f>AE961</f>
        <v>0</v>
      </c>
      <c r="AF962" s="407">
        <f t="shared" ref="AF962" si="2860">AF961</f>
        <v>0</v>
      </c>
      <c r="AG962" s="407">
        <f t="shared" ref="AG962" si="2861">AG961</f>
        <v>0</v>
      </c>
      <c r="AH962" s="407">
        <f t="shared" ref="AH962" si="2862">AH961</f>
        <v>0</v>
      </c>
      <c r="AI962" s="407">
        <f t="shared" ref="AI962" si="2863">AI961</f>
        <v>0</v>
      </c>
      <c r="AJ962" s="407">
        <f t="shared" ref="AJ962" si="2864">AJ961</f>
        <v>0</v>
      </c>
      <c r="AK962" s="407">
        <f t="shared" ref="AK962" si="2865">AK961</f>
        <v>0</v>
      </c>
      <c r="AL962" s="407">
        <f t="shared" ref="AL962" si="2866">AL961</f>
        <v>0</v>
      </c>
      <c r="AM962" s="407">
        <f t="shared" ref="AM962" si="2867">AM961</f>
        <v>0</v>
      </c>
      <c r="AN962" s="407">
        <f t="shared" ref="AN962" si="2868">AN961</f>
        <v>0</v>
      </c>
      <c r="AO962" s="407">
        <f t="shared" ref="AO962" si="2869">AO961</f>
        <v>0</v>
      </c>
      <c r="AP962" s="407">
        <f t="shared" ref="AP962" si="2870">AP961</f>
        <v>0</v>
      </c>
      <c r="AQ962" s="407">
        <f t="shared" ref="AQ962" si="2871">AQ961</f>
        <v>0</v>
      </c>
      <c r="AR962" s="407">
        <f t="shared" ref="AR962" si="2872">AR961</f>
        <v>0</v>
      </c>
      <c r="AS962" s="303"/>
    </row>
    <row r="963" spans="1:45" ht="15.75" outlineLevel="1">
      <c r="A963" s="521"/>
      <c r="B963" s="320"/>
      <c r="C963" s="297"/>
      <c r="D963" s="288"/>
      <c r="E963" s="288"/>
      <c r="F963" s="288"/>
      <c r="G963" s="288"/>
      <c r="H963" s="288"/>
      <c r="I963" s="288"/>
      <c r="J963" s="288"/>
      <c r="K963" s="288"/>
      <c r="L963" s="288"/>
      <c r="M963" s="288"/>
      <c r="N963" s="288"/>
      <c r="O963" s="288"/>
      <c r="P963" s="288"/>
      <c r="Q963" s="297"/>
      <c r="R963" s="288"/>
      <c r="S963" s="288"/>
      <c r="T963" s="288"/>
      <c r="U963" s="288"/>
      <c r="V963" s="288"/>
      <c r="W963" s="288"/>
      <c r="X963" s="288"/>
      <c r="Y963" s="288"/>
      <c r="Z963" s="288"/>
      <c r="AA963" s="288"/>
      <c r="AB963" s="288"/>
      <c r="AC963" s="288"/>
      <c r="AD963" s="288"/>
      <c r="AE963" s="408"/>
      <c r="AF963" s="408"/>
      <c r="AG963" s="408"/>
      <c r="AH963" s="408"/>
      <c r="AI963" s="408"/>
      <c r="AJ963" s="408"/>
      <c r="AK963" s="408"/>
      <c r="AL963" s="408"/>
      <c r="AM963" s="408"/>
      <c r="AN963" s="408"/>
      <c r="AO963" s="408"/>
      <c r="AP963" s="408"/>
      <c r="AQ963" s="408"/>
      <c r="AR963" s="408"/>
      <c r="AS963" s="303"/>
    </row>
    <row r="964" spans="1:45" ht="15.75" outlineLevel="1">
      <c r="A964" s="521"/>
      <c r="B964" s="763" t="s">
        <v>929</v>
      </c>
      <c r="AS964" s="759"/>
    </row>
    <row r="965" spans="1:45" outlineLevel="1">
      <c r="A965" s="521">
        <v>50</v>
      </c>
      <c r="B965" s="291"/>
      <c r="AS965" s="759"/>
    </row>
    <row r="966" spans="1:45" ht="15.75" outlineLevel="1">
      <c r="A966" s="521"/>
      <c r="B966" s="424" t="s">
        <v>928</v>
      </c>
      <c r="C966" s="288" t="s">
        <v>25</v>
      </c>
      <c r="D966" s="292"/>
      <c r="E966" s="292"/>
      <c r="F966" s="292"/>
      <c r="G966" s="292"/>
      <c r="H966" s="292"/>
      <c r="I966" s="292"/>
      <c r="J966" s="292"/>
      <c r="K966" s="292"/>
      <c r="L966" s="292"/>
      <c r="M966" s="292"/>
      <c r="N966" s="292"/>
      <c r="O966" s="292"/>
      <c r="P966" s="292"/>
      <c r="Q966" s="292">
        <v>12</v>
      </c>
      <c r="R966" s="292"/>
      <c r="S966" s="292"/>
      <c r="T966" s="292"/>
      <c r="U966" s="292"/>
      <c r="V966" s="292"/>
      <c r="W966" s="292"/>
      <c r="X966" s="292"/>
      <c r="Y966" s="292"/>
      <c r="Z966" s="292"/>
      <c r="AA966" s="292"/>
      <c r="AB966" s="292"/>
      <c r="AC966" s="292"/>
      <c r="AD966" s="292"/>
      <c r="AE966" s="422"/>
      <c r="AF966" s="411"/>
      <c r="AG966" s="411"/>
      <c r="AH966" s="411"/>
      <c r="AI966" s="411"/>
      <c r="AJ966" s="411"/>
      <c r="AK966" s="411"/>
      <c r="AL966" s="411"/>
      <c r="AM966" s="411"/>
      <c r="AN966" s="411"/>
      <c r="AO966" s="411"/>
      <c r="AP966" s="411"/>
      <c r="AQ966" s="411"/>
      <c r="AR966" s="411"/>
      <c r="AS966" s="293">
        <f>SUM(AE966:AR966)</f>
        <v>0</v>
      </c>
    </row>
    <row r="967" spans="1:45" outlineLevel="1">
      <c r="A967" s="521"/>
      <c r="B967" s="291" t="s">
        <v>341</v>
      </c>
      <c r="C967" s="288" t="s">
        <v>163</v>
      </c>
      <c r="D967" s="292"/>
      <c r="E967" s="292"/>
      <c r="F967" s="292"/>
      <c r="G967" s="292"/>
      <c r="H967" s="292"/>
      <c r="I967" s="292"/>
      <c r="J967" s="292"/>
      <c r="K967" s="292"/>
      <c r="L967" s="292"/>
      <c r="M967" s="292"/>
      <c r="N967" s="292"/>
      <c r="O967" s="292"/>
      <c r="P967" s="292"/>
      <c r="Q967" s="292">
        <f>Q966</f>
        <v>12</v>
      </c>
      <c r="R967" s="292"/>
      <c r="S967" s="292"/>
      <c r="T967" s="292"/>
      <c r="U967" s="292"/>
      <c r="V967" s="292"/>
      <c r="W967" s="292"/>
      <c r="X967" s="292"/>
      <c r="Y967" s="292"/>
      <c r="Z967" s="292"/>
      <c r="AA967" s="292"/>
      <c r="AB967" s="292"/>
      <c r="AC967" s="292"/>
      <c r="AD967" s="292"/>
      <c r="AE967" s="407">
        <f>AE966</f>
        <v>0</v>
      </c>
      <c r="AF967" s="407">
        <f t="shared" ref="AF967:AR967" si="2873">AF966</f>
        <v>0</v>
      </c>
      <c r="AG967" s="407">
        <f t="shared" si="2873"/>
        <v>0</v>
      </c>
      <c r="AH967" s="407">
        <f t="shared" si="2873"/>
        <v>0</v>
      </c>
      <c r="AI967" s="407">
        <f t="shared" si="2873"/>
        <v>0</v>
      </c>
      <c r="AJ967" s="407">
        <f t="shared" si="2873"/>
        <v>0</v>
      </c>
      <c r="AK967" s="407">
        <f t="shared" si="2873"/>
        <v>0</v>
      </c>
      <c r="AL967" s="407">
        <f t="shared" si="2873"/>
        <v>0</v>
      </c>
      <c r="AM967" s="407">
        <f t="shared" si="2873"/>
        <v>0</v>
      </c>
      <c r="AN967" s="407">
        <f t="shared" si="2873"/>
        <v>0</v>
      </c>
      <c r="AO967" s="407">
        <f t="shared" si="2873"/>
        <v>0</v>
      </c>
      <c r="AP967" s="407">
        <f t="shared" si="2873"/>
        <v>0</v>
      </c>
      <c r="AQ967" s="407">
        <f t="shared" si="2873"/>
        <v>0</v>
      </c>
      <c r="AR967" s="407">
        <f t="shared" si="2873"/>
        <v>0</v>
      </c>
      <c r="AS967" s="303"/>
    </row>
    <row r="968" spans="1:45" outlineLevel="1">
      <c r="A968" s="521"/>
      <c r="B968" s="291"/>
      <c r="C968" s="302"/>
      <c r="D968" s="288"/>
      <c r="E968" s="288"/>
      <c r="F968" s="288"/>
      <c r="G968" s="288"/>
      <c r="H968" s="288"/>
      <c r="I968" s="288"/>
      <c r="J968" s="288"/>
      <c r="K968" s="288"/>
      <c r="L968" s="288"/>
      <c r="M968" s="288"/>
      <c r="N968" s="288"/>
      <c r="O968" s="288"/>
      <c r="P968" s="288"/>
      <c r="Q968" s="288"/>
      <c r="R968" s="288"/>
      <c r="S968" s="288"/>
      <c r="T968" s="288"/>
      <c r="U968" s="288"/>
      <c r="V968" s="288"/>
      <c r="W968" s="288"/>
      <c r="X968" s="288"/>
      <c r="Y968" s="288"/>
      <c r="Z968" s="288"/>
      <c r="AA968" s="288"/>
      <c r="AB968" s="288"/>
      <c r="AC968" s="288"/>
      <c r="AD968" s="288"/>
      <c r="AE968" s="298"/>
      <c r="AF968" s="298"/>
      <c r="AG968" s="298"/>
      <c r="AH968" s="298"/>
      <c r="AI968" s="298"/>
      <c r="AJ968" s="298"/>
      <c r="AK968" s="298"/>
      <c r="AL968" s="298"/>
      <c r="AM968" s="298"/>
      <c r="AN968" s="298"/>
      <c r="AO968" s="298"/>
      <c r="AP968" s="298"/>
      <c r="AQ968" s="298"/>
      <c r="AR968" s="298"/>
      <c r="AS968" s="303"/>
    </row>
    <row r="969" spans="1:45" ht="15.75">
      <c r="B969" s="324" t="s">
        <v>327</v>
      </c>
      <c r="C969" s="326"/>
      <c r="D969" s="326">
        <f>SUM(D807:D962)</f>
        <v>28227505.351767872</v>
      </c>
      <c r="E969" s="326">
        <f t="shared" ref="E969:P969" si="2874">SUM(E807:E962)</f>
        <v>28022228.559849951</v>
      </c>
      <c r="F969" s="326">
        <f t="shared" si="2874"/>
        <v>27675873.043843742</v>
      </c>
      <c r="G969" s="326">
        <f t="shared" si="2874"/>
        <v>27658158.90660226</v>
      </c>
      <c r="H969" s="326">
        <f t="shared" si="2874"/>
        <v>27626394.869908996</v>
      </c>
      <c r="I969" s="326">
        <f t="shared" si="2874"/>
        <v>27369719.037480012</v>
      </c>
      <c r="J969" s="326">
        <f t="shared" si="2874"/>
        <v>27322005.869437557</v>
      </c>
      <c r="K969" s="326">
        <f t="shared" si="2874"/>
        <v>27270911.240692049</v>
      </c>
      <c r="L969" s="326">
        <f t="shared" si="2874"/>
        <v>26545752.557434447</v>
      </c>
      <c r="M969" s="326">
        <f t="shared" si="2874"/>
        <v>26464131.620607905</v>
      </c>
      <c r="N969" s="326">
        <f t="shared" si="2874"/>
        <v>26124997.773869261</v>
      </c>
      <c r="O969" s="326">
        <f t="shared" si="2874"/>
        <v>25959231.353199106</v>
      </c>
      <c r="P969" s="326">
        <f t="shared" si="2874"/>
        <v>12110861.461874574</v>
      </c>
      <c r="Q969" s="326"/>
      <c r="R969" s="326">
        <f>SUM(R807:R962)</f>
        <v>4482.9245261080823</v>
      </c>
      <c r="S969" s="326">
        <f t="shared" ref="S969:AD969" si="2875">SUM(S807:S962)</f>
        <v>4555.5803037918031</v>
      </c>
      <c r="T969" s="326">
        <f t="shared" si="2875"/>
        <v>4503.2319624326165</v>
      </c>
      <c r="U969" s="326">
        <f t="shared" si="2875"/>
        <v>4438.5003996245505</v>
      </c>
      <c r="V969" s="326">
        <f t="shared" si="2875"/>
        <v>4434.5099276549518</v>
      </c>
      <c r="W969" s="326">
        <f t="shared" si="2875"/>
        <v>4369.2563057382486</v>
      </c>
      <c r="X969" s="326">
        <f t="shared" si="2875"/>
        <v>4361.4729690470431</v>
      </c>
      <c r="Y969" s="326">
        <f t="shared" si="2875"/>
        <v>4352.1945281326689</v>
      </c>
      <c r="Z969" s="326">
        <f t="shared" si="2875"/>
        <v>4249.1966523869887</v>
      </c>
      <c r="AA969" s="326">
        <f t="shared" si="2875"/>
        <v>4228.1528731538374</v>
      </c>
      <c r="AB969" s="326">
        <f t="shared" si="2875"/>
        <v>4173.0916884832104</v>
      </c>
      <c r="AC969" s="326">
        <f t="shared" si="2875"/>
        <v>4121.2324466397822</v>
      </c>
      <c r="AD969" s="326">
        <f t="shared" si="2875"/>
        <v>1874.5539431903401</v>
      </c>
      <c r="AE969" s="326">
        <f>IF(AE805="kWh",SUMPRODUCT(D807:D967,AE807:AE967))</f>
        <v>0</v>
      </c>
      <c r="AF969" s="876">
        <f>IF(AF805="kWh",SUMPRODUCT(D807:D967,AF807:AF967))</f>
        <v>3360401.4629977322</v>
      </c>
      <c r="AG969" s="866">
        <f>IF(AG805="kw",SUMPRODUCT($Q$807:$Q$967,$R$807:$R$967,AG807:AG967),SUMPRODUCT($D$807:$D$967,AG807:AG967))</f>
        <v>23187.426074612282</v>
      </c>
      <c r="AH969" s="866">
        <f t="shared" ref="AH969:AR969" si="2876">IF(AH805="kw",SUMPRODUCT($Q$807:$Q$967,$R$807:$R$967,AH807:AH967),SUMPRODUCT($D$807:$D$967,AH807:AH967))</f>
        <v>2967.5496575966345</v>
      </c>
      <c r="AI969" s="326">
        <f>IF(AI805="kw",SUMPRODUCT($Q$807:$Q$967,$R$807:$R$967,AI807:AI967),SUMPRODUCT($D$807:$D$967,AI807:AI967))</f>
        <v>6448.5811889591814</v>
      </c>
      <c r="AJ969" s="326">
        <f t="shared" si="2876"/>
        <v>13022.439839620805</v>
      </c>
      <c r="AK969" s="326">
        <f t="shared" si="2876"/>
        <v>164147.76746701307</v>
      </c>
      <c r="AL969" s="326">
        <f t="shared" si="2876"/>
        <v>0</v>
      </c>
      <c r="AM969" s="326">
        <f t="shared" si="2876"/>
        <v>0</v>
      </c>
      <c r="AN969" s="326">
        <f t="shared" si="2876"/>
        <v>0</v>
      </c>
      <c r="AO969" s="326">
        <f t="shared" si="2876"/>
        <v>0</v>
      </c>
      <c r="AP969" s="326">
        <f t="shared" si="2876"/>
        <v>0</v>
      </c>
      <c r="AQ969" s="326">
        <f t="shared" si="2876"/>
        <v>0</v>
      </c>
      <c r="AR969" s="326">
        <f t="shared" si="2876"/>
        <v>0</v>
      </c>
      <c r="AS969" s="327"/>
    </row>
    <row r="970" spans="1:45" ht="15.75">
      <c r="B970" s="387" t="s">
        <v>328</v>
      </c>
      <c r="C970" s="388"/>
      <c r="D970" s="388"/>
      <c r="E970" s="388"/>
      <c r="F970" s="388"/>
      <c r="G970" s="388"/>
      <c r="H970" s="388"/>
      <c r="I970" s="388"/>
      <c r="J970" s="388"/>
      <c r="K970" s="388"/>
      <c r="L970" s="388"/>
      <c r="M970" s="388"/>
      <c r="N970" s="388"/>
      <c r="O970" s="388"/>
      <c r="P970" s="388"/>
      <c r="Q970" s="388"/>
      <c r="R970" s="388"/>
      <c r="S970" s="388"/>
      <c r="T970" s="388"/>
      <c r="U970" s="388"/>
      <c r="V970" s="388"/>
      <c r="W970" s="388"/>
      <c r="X970" s="388"/>
      <c r="Y970" s="388"/>
      <c r="Z970" s="388"/>
      <c r="AA970" s="388"/>
      <c r="AB970" s="388"/>
      <c r="AC970" s="388"/>
      <c r="AD970" s="388"/>
      <c r="AE970" s="388">
        <f>HLOOKUP(AE804,'2. LRAMVA Threshold'!$B$42:$Q$60,11,FALSE)</f>
        <v>0</v>
      </c>
      <c r="AF970" s="388">
        <f>HLOOKUP(AF804,'2. LRAMVA Threshold'!$B$42:$Q$53,11,FALSE)</f>
        <v>0</v>
      </c>
      <c r="AG970" s="388">
        <f>HLOOKUP(AG611,'2. LRAMVA Threshold'!$B$42:$Q$53,11,FALSE)</f>
        <v>0</v>
      </c>
      <c r="AH970" s="388">
        <f>HLOOKUP(AH611,'2. LRAMVA Threshold'!$B$42:$Q$53,11,FALSE)</f>
        <v>0</v>
      </c>
      <c r="AI970" s="388">
        <f>HLOOKUP(AI611,'2. LRAMVA Threshold'!$B$42:$Q$53,11,FALSE)</f>
        <v>0</v>
      </c>
      <c r="AJ970" s="388">
        <f>HLOOKUP(AJ611,'2. LRAMVA Threshold'!$B$42:$Q$53,11,FALSE)</f>
        <v>0</v>
      </c>
      <c r="AK970" s="388">
        <f>HLOOKUP(AK611,'2. LRAMVA Threshold'!$B$42:$Q$53,11,FALSE)</f>
        <v>0</v>
      </c>
      <c r="AL970" s="388">
        <f>HLOOKUP(AL611,'2. LRAMVA Threshold'!$B$42:$Q$53,11,FALSE)</f>
        <v>0</v>
      </c>
      <c r="AM970" s="388">
        <f>HLOOKUP(AM611,'2. LRAMVA Threshold'!$B$42:$Q$53,11,FALSE)</f>
        <v>0</v>
      </c>
      <c r="AN970" s="388">
        <f>HLOOKUP(AN611,'2. LRAMVA Threshold'!$B$42:$Q$53,11,FALSE)</f>
        <v>0</v>
      </c>
      <c r="AO970" s="388">
        <f>HLOOKUP(AO611,'2. LRAMVA Threshold'!$B$42:$Q$53,11,FALSE)</f>
        <v>0</v>
      </c>
      <c r="AP970" s="388">
        <f>HLOOKUP(AP611,'2. LRAMVA Threshold'!$B$42:$Q$53,11,FALSE)</f>
        <v>0</v>
      </c>
      <c r="AQ970" s="388">
        <f>HLOOKUP(AQ611,'2. LRAMVA Threshold'!$B$42:$Q$53,11,FALSE)</f>
        <v>0</v>
      </c>
      <c r="AR970" s="388">
        <f>HLOOKUP(AR611,'2. LRAMVA Threshold'!$B$42:$Q$53,11,FALSE)</f>
        <v>0</v>
      </c>
      <c r="AS970" s="438"/>
    </row>
    <row r="971" spans="1:45">
      <c r="B971" s="390"/>
      <c r="C971" s="428"/>
      <c r="D971" s="429"/>
      <c r="E971" s="429"/>
      <c r="F971" s="429"/>
      <c r="G971" s="429"/>
      <c r="H971" s="429"/>
      <c r="I971" s="429"/>
      <c r="J971" s="429"/>
      <c r="K971" s="429"/>
      <c r="L971" s="429"/>
      <c r="M971" s="429"/>
      <c r="N971" s="392"/>
      <c r="O971" s="392"/>
      <c r="P971" s="392"/>
      <c r="Q971" s="429"/>
      <c r="R971" s="430"/>
      <c r="S971" s="429"/>
      <c r="T971" s="429"/>
      <c r="U971" s="429"/>
      <c r="V971" s="431"/>
      <c r="W971" s="431"/>
      <c r="X971" s="431"/>
      <c r="Y971" s="431"/>
      <c r="Z971" s="429"/>
      <c r="AA971" s="429"/>
      <c r="AB971" s="392"/>
      <c r="AC971" s="392"/>
      <c r="AD971" s="392"/>
      <c r="AE971" s="432"/>
      <c r="AF971" s="432"/>
      <c r="AG971" s="432"/>
      <c r="AH971" s="432"/>
      <c r="AI971" s="432"/>
      <c r="AJ971" s="432"/>
      <c r="AK971" s="432"/>
      <c r="AL971" s="395"/>
      <c r="AM971" s="395"/>
      <c r="AN971" s="395"/>
      <c r="AO971" s="395"/>
      <c r="AP971" s="395"/>
      <c r="AQ971" s="395"/>
      <c r="AR971" s="395"/>
      <c r="AS971" s="396"/>
    </row>
    <row r="972" spans="1:45">
      <c r="B972" s="321" t="s">
        <v>329</v>
      </c>
      <c r="C972" s="335"/>
      <c r="D972" s="335"/>
      <c r="E972" s="372"/>
      <c r="F972" s="372"/>
      <c r="G972" s="372"/>
      <c r="H972" s="372"/>
      <c r="I972" s="372"/>
      <c r="J972" s="372"/>
      <c r="K972" s="372"/>
      <c r="L972" s="372"/>
      <c r="M972" s="372"/>
      <c r="N972" s="372"/>
      <c r="O972" s="372"/>
      <c r="P972" s="372"/>
      <c r="Q972" s="372"/>
      <c r="R972" s="288"/>
      <c r="S972" s="337"/>
      <c r="T972" s="337"/>
      <c r="U972" s="337"/>
      <c r="V972" s="336"/>
      <c r="W972" s="336"/>
      <c r="X972" s="336"/>
      <c r="Y972" s="336"/>
      <c r="Z972" s="337"/>
      <c r="AA972" s="337"/>
      <c r="AB972" s="337"/>
      <c r="AC972" s="337"/>
      <c r="AD972" s="337"/>
      <c r="AE972" s="824">
        <f>HLOOKUP(AE$35,'3.  Distribution Rates'!$C$122:$P$135,11,FALSE)</f>
        <v>0</v>
      </c>
      <c r="AF972" s="824">
        <f>HLOOKUP(AF$35,'3.  Distribution Rates'!$C$122:$P$135,11,FALSE)</f>
        <v>0</v>
      </c>
      <c r="AG972" s="338">
        <f>HLOOKUP(AG$35,'3.  Distribution Rates'!$C$122:$P$135,11,FALSE)</f>
        <v>0</v>
      </c>
      <c r="AH972" s="338">
        <f>HLOOKUP(AH$35,'3.  Distribution Rates'!$C$122:$P$135,11,FALSE)</f>
        <v>0</v>
      </c>
      <c r="AI972" s="338">
        <f>HLOOKUP(AI$35,'3.  Distribution Rates'!$C$122:$P$135,11,FALSE)</f>
        <v>0</v>
      </c>
      <c r="AJ972" s="338">
        <f>HLOOKUP(AJ$35,'3.  Distribution Rates'!$C$122:$P$135,11,FALSE)</f>
        <v>0</v>
      </c>
      <c r="AK972" s="338">
        <f>HLOOKUP(AK$35,'3.  Distribution Rates'!$C$122:$P$135,11,FALSE)</f>
        <v>0</v>
      </c>
      <c r="AL972" s="338">
        <f>HLOOKUP(AL$35,'3.  Distribution Rates'!$C$122:$P$135,11,FALSE)</f>
        <v>0</v>
      </c>
      <c r="AM972" s="338">
        <f>HLOOKUP(AM$35,'3.  Distribution Rates'!$C$122:$P$135,11,FALSE)</f>
        <v>0</v>
      </c>
      <c r="AN972" s="338">
        <f>HLOOKUP(AN$35,'3.  Distribution Rates'!$C$122:$P$135,11,FALSE)</f>
        <v>0</v>
      </c>
      <c r="AO972" s="338">
        <f>HLOOKUP(AO$35,'3.  Distribution Rates'!$C$122:$P$135,11,FALSE)</f>
        <v>0</v>
      </c>
      <c r="AP972" s="338">
        <f>HLOOKUP(AP$35,'3.  Distribution Rates'!$C$122:$P$135,11,FALSE)</f>
        <v>0</v>
      </c>
      <c r="AQ972" s="338">
        <f>HLOOKUP(AQ$35,'3.  Distribution Rates'!$C$122:$P$135,11,FALSE)</f>
        <v>0</v>
      </c>
      <c r="AR972" s="338">
        <f>HLOOKUP(AR$35,'3.  Distribution Rates'!$C$122:$P$135,11,FALSE)</f>
        <v>0</v>
      </c>
      <c r="AS972" s="373"/>
    </row>
    <row r="973" spans="1:45">
      <c r="B973" s="321" t="s">
        <v>330</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'4.  2011-2014 LRAM'!AM142*AE972</f>
        <v>0</v>
      </c>
      <c r="AF973" s="374">
        <f>'4.  2011-2014 LRAM'!AN142*AF972</f>
        <v>0</v>
      </c>
      <c r="AG973" s="374">
        <f>'4.  2011-2014 LRAM'!AO142*AG972</f>
        <v>0</v>
      </c>
      <c r="AH973" s="374">
        <f>'4.  2011-2014 LRAM'!AP142*AH972</f>
        <v>0</v>
      </c>
      <c r="AI973" s="374">
        <f>'4.  2011-2014 LRAM'!AQ142*AI972</f>
        <v>0</v>
      </c>
      <c r="AJ973" s="374">
        <f>'4.  2011-2014 LRAM'!AR142*AJ972</f>
        <v>0</v>
      </c>
      <c r="AK973" s="374">
        <f>'4.  2011-2014 LRAM'!AS142*AK972</f>
        <v>0</v>
      </c>
      <c r="AL973" s="374">
        <f>'4.  2011-2014 LRAM'!AT142*AL972</f>
        <v>0</v>
      </c>
      <c r="AM973" s="374">
        <f>'4.  2011-2014 LRAM'!AU142*AM972</f>
        <v>0</v>
      </c>
      <c r="AN973" s="374">
        <f>'4.  2011-2014 LRAM'!AV142*AN972</f>
        <v>0</v>
      </c>
      <c r="AO973" s="374">
        <f>'4.  2011-2014 LRAM'!AW142*AO972</f>
        <v>0</v>
      </c>
      <c r="AP973" s="374">
        <f>'4.  2011-2014 LRAM'!AX142*AP972</f>
        <v>0</v>
      </c>
      <c r="AQ973" s="374">
        <f>'4.  2011-2014 LRAM'!AY142*AQ972</f>
        <v>0</v>
      </c>
      <c r="AR973" s="374">
        <f>'4.  2011-2014 LRAM'!AZ142*AR972</f>
        <v>0</v>
      </c>
      <c r="AS973" s="615">
        <f t="shared" ref="AS973:AS980" si="2877">SUM(AE973:AR973)</f>
        <v>0</v>
      </c>
    </row>
    <row r="974" spans="1:45">
      <c r="B974" s="321" t="s">
        <v>331</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f>'4.  2011-2014 LRAM'!AM281*AE972</f>
        <v>0</v>
      </c>
      <c r="AF974" s="374">
        <f>'4.  2011-2014 LRAM'!AN281*AF972</f>
        <v>0</v>
      </c>
      <c r="AG974" s="374">
        <f>'4.  2011-2014 LRAM'!AO281*AG972</f>
        <v>0</v>
      </c>
      <c r="AH974" s="374">
        <f>'4.  2011-2014 LRAM'!AP281*AH972</f>
        <v>0</v>
      </c>
      <c r="AI974" s="374">
        <f>'4.  2011-2014 LRAM'!AQ281*AI972</f>
        <v>0</v>
      </c>
      <c r="AJ974" s="374">
        <f>'4.  2011-2014 LRAM'!AR281*AJ972</f>
        <v>0</v>
      </c>
      <c r="AK974" s="374">
        <f>'4.  2011-2014 LRAM'!AS281*AK972</f>
        <v>0</v>
      </c>
      <c r="AL974" s="374">
        <f>'4.  2011-2014 LRAM'!AT281*AL972</f>
        <v>0</v>
      </c>
      <c r="AM974" s="374">
        <f>'4.  2011-2014 LRAM'!AU281*AM972</f>
        <v>0</v>
      </c>
      <c r="AN974" s="374">
        <f>'4.  2011-2014 LRAM'!AV281*AN972</f>
        <v>0</v>
      </c>
      <c r="AO974" s="374">
        <f>'4.  2011-2014 LRAM'!AW281*AO972</f>
        <v>0</v>
      </c>
      <c r="AP974" s="374">
        <f>'4.  2011-2014 LRAM'!AX281*AP972</f>
        <v>0</v>
      </c>
      <c r="AQ974" s="374">
        <f>'4.  2011-2014 LRAM'!AY281*AQ972</f>
        <v>0</v>
      </c>
      <c r="AR974" s="374">
        <f>'4.  2011-2014 LRAM'!AZ281*AR972</f>
        <v>0</v>
      </c>
      <c r="AS974" s="615">
        <f t="shared" si="2877"/>
        <v>0</v>
      </c>
    </row>
    <row r="975" spans="1:45">
      <c r="B975" s="321" t="s">
        <v>332</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'4.  2011-2014 LRAM'!AM417*AE972</f>
        <v>0</v>
      </c>
      <c r="AF975" s="374">
        <f>'4.  2011-2014 LRAM'!AN417*AF972</f>
        <v>0</v>
      </c>
      <c r="AG975" s="374">
        <f>'4.  2011-2014 LRAM'!AO417*AG972</f>
        <v>0</v>
      </c>
      <c r="AH975" s="374">
        <f>'4.  2011-2014 LRAM'!AP417*AH972</f>
        <v>0</v>
      </c>
      <c r="AI975" s="374">
        <f>'4.  2011-2014 LRAM'!AQ417*AI972</f>
        <v>0</v>
      </c>
      <c r="AJ975" s="374">
        <f>'4.  2011-2014 LRAM'!AR417*AJ972</f>
        <v>0</v>
      </c>
      <c r="AK975" s="374">
        <f>'4.  2011-2014 LRAM'!AS417*AK972</f>
        <v>0</v>
      </c>
      <c r="AL975" s="374">
        <f>'4.  2011-2014 LRAM'!AT417*AL972</f>
        <v>0</v>
      </c>
      <c r="AM975" s="374">
        <f>'4.  2011-2014 LRAM'!AU417*AM972</f>
        <v>0</v>
      </c>
      <c r="AN975" s="374">
        <f>'4.  2011-2014 LRAM'!AV417*AN972</f>
        <v>0</v>
      </c>
      <c r="AO975" s="374">
        <f>'4.  2011-2014 LRAM'!AW417*AO972</f>
        <v>0</v>
      </c>
      <c r="AP975" s="374">
        <f>'4.  2011-2014 LRAM'!AX417*AP972</f>
        <v>0</v>
      </c>
      <c r="AQ975" s="374">
        <f>'4.  2011-2014 LRAM'!AY417*AQ972</f>
        <v>0</v>
      </c>
      <c r="AR975" s="374">
        <f>'4.  2011-2014 LRAM'!AZ417*AR972</f>
        <v>0</v>
      </c>
      <c r="AS975" s="615">
        <f t="shared" si="2877"/>
        <v>0</v>
      </c>
    </row>
    <row r="976" spans="1:45">
      <c r="B976" s="321" t="s">
        <v>333</v>
      </c>
      <c r="C976" s="342"/>
      <c r="D976" s="306"/>
      <c r="E976" s="276"/>
      <c r="F976" s="276"/>
      <c r="G976" s="276"/>
      <c r="H976" s="276"/>
      <c r="I976" s="276"/>
      <c r="J976" s="276"/>
      <c r="K976" s="276"/>
      <c r="L976" s="276"/>
      <c r="M976" s="276"/>
      <c r="N976" s="276"/>
      <c r="O976" s="276"/>
      <c r="P976" s="276"/>
      <c r="Q976" s="276"/>
      <c r="R976" s="288"/>
      <c r="S976" s="276"/>
      <c r="T976" s="276"/>
      <c r="U976" s="276"/>
      <c r="V976" s="306"/>
      <c r="W976" s="306"/>
      <c r="X976" s="306"/>
      <c r="Y976" s="306"/>
      <c r="Z976" s="276"/>
      <c r="AA976" s="276"/>
      <c r="AB976" s="276"/>
      <c r="AC976" s="276"/>
      <c r="AD976" s="276"/>
      <c r="AE976" s="374">
        <f>'4.  2011-2014 LRAM'!AM554*AE972</f>
        <v>0</v>
      </c>
      <c r="AF976" s="374">
        <f>'4.  2011-2014 LRAM'!AN554*AF972</f>
        <v>0</v>
      </c>
      <c r="AG976" s="374">
        <f>'4.  2011-2014 LRAM'!AO554*AG972</f>
        <v>0</v>
      </c>
      <c r="AH976" s="374">
        <f>'4.  2011-2014 LRAM'!AP554*AH972</f>
        <v>0</v>
      </c>
      <c r="AI976" s="374">
        <f>'4.  2011-2014 LRAM'!AQ554*AI972</f>
        <v>0</v>
      </c>
      <c r="AJ976" s="374">
        <f>'4.  2011-2014 LRAM'!AR554*AJ972</f>
        <v>0</v>
      </c>
      <c r="AK976" s="374">
        <f>'4.  2011-2014 LRAM'!AS554*AK972</f>
        <v>0</v>
      </c>
      <c r="AL976" s="374">
        <f>'4.  2011-2014 LRAM'!AT554*AL972</f>
        <v>0</v>
      </c>
      <c r="AM976" s="374">
        <f>'4.  2011-2014 LRAM'!AU554*AM972</f>
        <v>0</v>
      </c>
      <c r="AN976" s="374">
        <f>'4.  2011-2014 LRAM'!AV554*AN972</f>
        <v>0</v>
      </c>
      <c r="AO976" s="374">
        <f>'4.  2011-2014 LRAM'!AW554*AO972</f>
        <v>0</v>
      </c>
      <c r="AP976" s="374">
        <f>'4.  2011-2014 LRAM'!AX554*AP972</f>
        <v>0</v>
      </c>
      <c r="AQ976" s="374">
        <f>'4.  2011-2014 LRAM'!AY554*AQ972</f>
        <v>0</v>
      </c>
      <c r="AR976" s="374">
        <f>'4.  2011-2014 LRAM'!AZ554*AR972</f>
        <v>0</v>
      </c>
      <c r="AS976" s="615">
        <f t="shared" si="2877"/>
        <v>0</v>
      </c>
    </row>
    <row r="977" spans="2:45">
      <c r="B977" s="321" t="s">
        <v>334</v>
      </c>
      <c r="C977" s="342"/>
      <c r="D977" s="306"/>
      <c r="E977" s="276"/>
      <c r="F977" s="276"/>
      <c r="G977" s="276"/>
      <c r="H977" s="276"/>
      <c r="I977" s="276"/>
      <c r="J977" s="276"/>
      <c r="K977" s="276"/>
      <c r="L977" s="276"/>
      <c r="M977" s="276"/>
      <c r="N977" s="276"/>
      <c r="O977" s="276"/>
      <c r="P977" s="276"/>
      <c r="Q977" s="276"/>
      <c r="R977" s="288"/>
      <c r="S977" s="276"/>
      <c r="T977" s="276"/>
      <c r="U977" s="276"/>
      <c r="V977" s="306"/>
      <c r="W977" s="306"/>
      <c r="X977" s="306"/>
      <c r="Y977" s="306"/>
      <c r="Z977" s="276"/>
      <c r="AA977" s="276"/>
      <c r="AB977" s="276"/>
      <c r="AC977" s="276"/>
      <c r="AD977" s="276"/>
      <c r="AE977" s="374">
        <f>AE211*AE972</f>
        <v>0</v>
      </c>
      <c r="AF977" s="374">
        <f t="shared" ref="AF977:AR977" si="2878">AF211*AF972</f>
        <v>0</v>
      </c>
      <c r="AG977" s="374">
        <f t="shared" si="2878"/>
        <v>0</v>
      </c>
      <c r="AH977" s="374">
        <f t="shared" si="2878"/>
        <v>0</v>
      </c>
      <c r="AI977" s="374">
        <f t="shared" si="2878"/>
        <v>0</v>
      </c>
      <c r="AJ977" s="374">
        <f t="shared" si="2878"/>
        <v>0</v>
      </c>
      <c r="AK977" s="374">
        <f t="shared" si="2878"/>
        <v>0</v>
      </c>
      <c r="AL977" s="374">
        <f t="shared" si="2878"/>
        <v>0</v>
      </c>
      <c r="AM977" s="374">
        <f t="shared" si="2878"/>
        <v>0</v>
      </c>
      <c r="AN977" s="374">
        <f t="shared" si="2878"/>
        <v>0</v>
      </c>
      <c r="AO977" s="374">
        <f t="shared" si="2878"/>
        <v>0</v>
      </c>
      <c r="AP977" s="374">
        <f t="shared" si="2878"/>
        <v>0</v>
      </c>
      <c r="AQ977" s="374">
        <f t="shared" si="2878"/>
        <v>0</v>
      </c>
      <c r="AR977" s="374">
        <f t="shared" si="2878"/>
        <v>0</v>
      </c>
      <c r="AS977" s="615">
        <f t="shared" si="2877"/>
        <v>0</v>
      </c>
    </row>
    <row r="978" spans="2:45">
      <c r="B978" s="321" t="s">
        <v>335</v>
      </c>
      <c r="C978" s="342"/>
      <c r="D978" s="306"/>
      <c r="E978" s="276"/>
      <c r="F978" s="276"/>
      <c r="G978" s="276"/>
      <c r="H978" s="276"/>
      <c r="I978" s="276"/>
      <c r="J978" s="276"/>
      <c r="K978" s="276"/>
      <c r="L978" s="276"/>
      <c r="M978" s="276"/>
      <c r="N978" s="276"/>
      <c r="O978" s="276"/>
      <c r="P978" s="276"/>
      <c r="Q978" s="276"/>
      <c r="R978" s="288"/>
      <c r="S978" s="276"/>
      <c r="T978" s="276"/>
      <c r="U978" s="276"/>
      <c r="V978" s="306"/>
      <c r="W978" s="306"/>
      <c r="X978" s="306"/>
      <c r="Y978" s="306"/>
      <c r="Z978" s="276"/>
      <c r="AA978" s="276"/>
      <c r="AB978" s="276"/>
      <c r="AC978" s="276"/>
      <c r="AD978" s="276"/>
      <c r="AE978" s="374">
        <f>AE401*AE972</f>
        <v>0</v>
      </c>
      <c r="AF978" s="374">
        <f t="shared" ref="AF978:AR978" si="2879">AF401*AF972</f>
        <v>0</v>
      </c>
      <c r="AG978" s="374">
        <f t="shared" si="2879"/>
        <v>0</v>
      </c>
      <c r="AH978" s="374">
        <f t="shared" si="2879"/>
        <v>0</v>
      </c>
      <c r="AI978" s="374">
        <f t="shared" si="2879"/>
        <v>0</v>
      </c>
      <c r="AJ978" s="374">
        <f t="shared" si="2879"/>
        <v>0</v>
      </c>
      <c r="AK978" s="374">
        <f t="shared" si="2879"/>
        <v>0</v>
      </c>
      <c r="AL978" s="374">
        <f t="shared" si="2879"/>
        <v>0</v>
      </c>
      <c r="AM978" s="374">
        <f t="shared" si="2879"/>
        <v>0</v>
      </c>
      <c r="AN978" s="374">
        <f t="shared" si="2879"/>
        <v>0</v>
      </c>
      <c r="AO978" s="374">
        <f t="shared" si="2879"/>
        <v>0</v>
      </c>
      <c r="AP978" s="374">
        <f t="shared" si="2879"/>
        <v>0</v>
      </c>
      <c r="AQ978" s="374">
        <f t="shared" si="2879"/>
        <v>0</v>
      </c>
      <c r="AR978" s="374">
        <f t="shared" si="2879"/>
        <v>0</v>
      </c>
      <c r="AS978" s="615">
        <f t="shared" si="2877"/>
        <v>0</v>
      </c>
    </row>
    <row r="979" spans="2:45">
      <c r="B979" s="321" t="s">
        <v>336</v>
      </c>
      <c r="C979" s="342"/>
      <c r="D979" s="306"/>
      <c r="E979" s="276"/>
      <c r="F979" s="276"/>
      <c r="G979" s="276"/>
      <c r="H979" s="276"/>
      <c r="I979" s="276"/>
      <c r="J979" s="276"/>
      <c r="K979" s="276"/>
      <c r="L979" s="276"/>
      <c r="M979" s="276"/>
      <c r="N979" s="276"/>
      <c r="O979" s="276"/>
      <c r="P979" s="276"/>
      <c r="Q979" s="276"/>
      <c r="R979" s="288"/>
      <c r="S979" s="276"/>
      <c r="T979" s="276"/>
      <c r="U979" s="276"/>
      <c r="V979" s="306"/>
      <c r="W979" s="306"/>
      <c r="X979" s="306"/>
      <c r="Y979" s="306"/>
      <c r="Z979" s="276"/>
      <c r="AA979" s="276"/>
      <c r="AB979" s="276"/>
      <c r="AC979" s="276"/>
      <c r="AD979" s="276"/>
      <c r="AE979" s="374">
        <f>AE597*AE972</f>
        <v>0</v>
      </c>
      <c r="AF979" s="374">
        <f t="shared" ref="AF979:AR979" si="2880">AF597*AF972</f>
        <v>0</v>
      </c>
      <c r="AG979" s="374">
        <f t="shared" si="2880"/>
        <v>0</v>
      </c>
      <c r="AH979" s="374">
        <f t="shared" si="2880"/>
        <v>0</v>
      </c>
      <c r="AI979" s="374">
        <f t="shared" si="2880"/>
        <v>0</v>
      </c>
      <c r="AJ979" s="374">
        <f t="shared" si="2880"/>
        <v>0</v>
      </c>
      <c r="AK979" s="374">
        <f t="shared" si="2880"/>
        <v>0</v>
      </c>
      <c r="AL979" s="374">
        <f t="shared" si="2880"/>
        <v>0</v>
      </c>
      <c r="AM979" s="374">
        <f t="shared" si="2880"/>
        <v>0</v>
      </c>
      <c r="AN979" s="374">
        <f t="shared" si="2880"/>
        <v>0</v>
      </c>
      <c r="AO979" s="374">
        <f t="shared" si="2880"/>
        <v>0</v>
      </c>
      <c r="AP979" s="374">
        <f t="shared" si="2880"/>
        <v>0</v>
      </c>
      <c r="AQ979" s="374">
        <f t="shared" si="2880"/>
        <v>0</v>
      </c>
      <c r="AR979" s="374">
        <f t="shared" si="2880"/>
        <v>0</v>
      </c>
      <c r="AS979" s="615">
        <f t="shared" si="2877"/>
        <v>0</v>
      </c>
    </row>
    <row r="980" spans="2:45">
      <c r="B980" s="321" t="s">
        <v>337</v>
      </c>
      <c r="C980" s="342"/>
      <c r="D980" s="306"/>
      <c r="E980" s="276"/>
      <c r="F980" s="276"/>
      <c r="G980" s="276"/>
      <c r="H980" s="276"/>
      <c r="I980" s="276"/>
      <c r="J980" s="276"/>
      <c r="K980" s="276"/>
      <c r="L980" s="276"/>
      <c r="M980" s="276"/>
      <c r="N980" s="276"/>
      <c r="O980" s="276"/>
      <c r="P980" s="276"/>
      <c r="Q980" s="276"/>
      <c r="R980" s="288"/>
      <c r="S980" s="276"/>
      <c r="T980" s="276"/>
      <c r="U980" s="276"/>
      <c r="V980" s="306"/>
      <c r="W980" s="306"/>
      <c r="X980" s="306"/>
      <c r="Y980" s="306"/>
      <c r="Z980" s="276"/>
      <c r="AA980" s="276"/>
      <c r="AB980" s="276"/>
      <c r="AC980" s="276"/>
      <c r="AD980" s="276"/>
      <c r="AE980" s="374">
        <f>AE790*AE972</f>
        <v>0</v>
      </c>
      <c r="AF980" s="374">
        <f t="shared" ref="AF980:AR980" si="2881">AF790*AF972</f>
        <v>0</v>
      </c>
      <c r="AG980" s="374">
        <f t="shared" si="2881"/>
        <v>0</v>
      </c>
      <c r="AH980" s="374">
        <f t="shared" si="2881"/>
        <v>0</v>
      </c>
      <c r="AI980" s="374">
        <f t="shared" si="2881"/>
        <v>0</v>
      </c>
      <c r="AJ980" s="374">
        <f t="shared" si="2881"/>
        <v>0</v>
      </c>
      <c r="AK980" s="374">
        <f t="shared" si="2881"/>
        <v>0</v>
      </c>
      <c r="AL980" s="374">
        <f t="shared" si="2881"/>
        <v>0</v>
      </c>
      <c r="AM980" s="374">
        <f t="shared" si="2881"/>
        <v>0</v>
      </c>
      <c r="AN980" s="374">
        <f t="shared" si="2881"/>
        <v>0</v>
      </c>
      <c r="AO980" s="374">
        <f t="shared" si="2881"/>
        <v>0</v>
      </c>
      <c r="AP980" s="374">
        <f t="shared" si="2881"/>
        <v>0</v>
      </c>
      <c r="AQ980" s="374">
        <f t="shared" si="2881"/>
        <v>0</v>
      </c>
      <c r="AR980" s="374">
        <f t="shared" si="2881"/>
        <v>0</v>
      </c>
      <c r="AS980" s="615">
        <f t="shared" si="2877"/>
        <v>0</v>
      </c>
    </row>
    <row r="981" spans="2:45">
      <c r="B981" s="321" t="s">
        <v>338</v>
      </c>
      <c r="C981" s="342"/>
      <c r="D981" s="306"/>
      <c r="E981" s="276"/>
      <c r="F981" s="276"/>
      <c r="G981" s="276"/>
      <c r="H981" s="276"/>
      <c r="I981" s="276"/>
      <c r="J981" s="276"/>
      <c r="K981" s="276"/>
      <c r="L981" s="276"/>
      <c r="M981" s="276"/>
      <c r="N981" s="276"/>
      <c r="O981" s="276"/>
      <c r="P981" s="276"/>
      <c r="Q981" s="276"/>
      <c r="R981" s="288"/>
      <c r="S981" s="276"/>
      <c r="T981" s="276"/>
      <c r="U981" s="276"/>
      <c r="V981" s="306"/>
      <c r="W981" s="306"/>
      <c r="X981" s="306"/>
      <c r="Y981" s="306"/>
      <c r="Z981" s="276"/>
      <c r="AA981" s="276"/>
      <c r="AB981" s="276"/>
      <c r="AC981" s="276"/>
      <c r="AD981" s="276"/>
      <c r="AE981" s="374">
        <f>AE969*AE972</f>
        <v>0</v>
      </c>
      <c r="AF981" s="374">
        <f t="shared" ref="AF981:AR981" si="2882">AF969*AF972</f>
        <v>0</v>
      </c>
      <c r="AG981" s="374">
        <f t="shared" si="2882"/>
        <v>0</v>
      </c>
      <c r="AH981" s="374">
        <f t="shared" si="2882"/>
        <v>0</v>
      </c>
      <c r="AI981" s="374">
        <f t="shared" si="2882"/>
        <v>0</v>
      </c>
      <c r="AJ981" s="374">
        <f t="shared" si="2882"/>
        <v>0</v>
      </c>
      <c r="AK981" s="374">
        <f t="shared" si="2882"/>
        <v>0</v>
      </c>
      <c r="AL981" s="374">
        <f t="shared" si="2882"/>
        <v>0</v>
      </c>
      <c r="AM981" s="374">
        <f t="shared" si="2882"/>
        <v>0</v>
      </c>
      <c r="AN981" s="374">
        <f t="shared" si="2882"/>
        <v>0</v>
      </c>
      <c r="AO981" s="374">
        <f t="shared" si="2882"/>
        <v>0</v>
      </c>
      <c r="AP981" s="374">
        <f t="shared" si="2882"/>
        <v>0</v>
      </c>
      <c r="AQ981" s="374">
        <f t="shared" si="2882"/>
        <v>0</v>
      </c>
      <c r="AR981" s="374">
        <f t="shared" si="2882"/>
        <v>0</v>
      </c>
      <c r="AS981" s="615">
        <f>SUM(AE981:AR981)</f>
        <v>0</v>
      </c>
    </row>
    <row r="982" spans="2:45" ht="15.75">
      <c r="B982" s="346" t="s">
        <v>342</v>
      </c>
      <c r="C982" s="342"/>
      <c r="D982" s="333"/>
      <c r="E982" s="331"/>
      <c r="F982" s="331"/>
      <c r="G982" s="331"/>
      <c r="H982" s="331"/>
      <c r="I982" s="331"/>
      <c r="J982" s="331"/>
      <c r="K982" s="331"/>
      <c r="L982" s="331"/>
      <c r="M982" s="331"/>
      <c r="N982" s="331"/>
      <c r="O982" s="331"/>
      <c r="P982" s="331"/>
      <c r="Q982" s="331"/>
      <c r="R982" s="297"/>
      <c r="S982" s="331"/>
      <c r="T982" s="331"/>
      <c r="U982" s="331"/>
      <c r="V982" s="333"/>
      <c r="W982" s="333"/>
      <c r="X982" s="333"/>
      <c r="Y982" s="333"/>
      <c r="Z982" s="331"/>
      <c r="AA982" s="331"/>
      <c r="AB982" s="331"/>
      <c r="AC982" s="331"/>
      <c r="AD982" s="331"/>
      <c r="AE982" s="343">
        <f>SUM(AE973:AE981)</f>
        <v>0</v>
      </c>
      <c r="AF982" s="343">
        <f t="shared" ref="AF982:AK982" si="2883">SUM(AF973:AF981)</f>
        <v>0</v>
      </c>
      <c r="AG982" s="343">
        <f t="shared" si="2883"/>
        <v>0</v>
      </c>
      <c r="AH982" s="343">
        <f t="shared" si="2883"/>
        <v>0</v>
      </c>
      <c r="AI982" s="343">
        <f t="shared" si="2883"/>
        <v>0</v>
      </c>
      <c r="AJ982" s="343">
        <f t="shared" si="2883"/>
        <v>0</v>
      </c>
      <c r="AK982" s="343">
        <f t="shared" si="2883"/>
        <v>0</v>
      </c>
      <c r="AL982" s="343">
        <f>SUM(AL973:AL981)</f>
        <v>0</v>
      </c>
      <c r="AM982" s="343">
        <f t="shared" ref="AM982:AR982" si="2884">SUM(AM973:AM981)</f>
        <v>0</v>
      </c>
      <c r="AN982" s="343">
        <f t="shared" si="2884"/>
        <v>0</v>
      </c>
      <c r="AO982" s="343">
        <f t="shared" si="2884"/>
        <v>0</v>
      </c>
      <c r="AP982" s="343">
        <f t="shared" si="2884"/>
        <v>0</v>
      </c>
      <c r="AQ982" s="343">
        <f t="shared" si="2884"/>
        <v>0</v>
      </c>
      <c r="AR982" s="343">
        <f t="shared" si="2884"/>
        <v>0</v>
      </c>
      <c r="AS982" s="403">
        <f>SUM(AS973:AS981)</f>
        <v>0</v>
      </c>
    </row>
    <row r="983" spans="2:45" ht="15.75">
      <c r="B983" s="346" t="s">
        <v>343</v>
      </c>
      <c r="C983" s="342"/>
      <c r="D983" s="347"/>
      <c r="E983" s="331"/>
      <c r="F983" s="331"/>
      <c r="G983" s="331"/>
      <c r="H983" s="331"/>
      <c r="I983" s="331"/>
      <c r="J983" s="331"/>
      <c r="K983" s="331"/>
      <c r="L983" s="331"/>
      <c r="M983" s="331"/>
      <c r="N983" s="331"/>
      <c r="O983" s="331"/>
      <c r="P983" s="331"/>
      <c r="Q983" s="331"/>
      <c r="R983" s="297"/>
      <c r="S983" s="331"/>
      <c r="T983" s="331"/>
      <c r="U983" s="331"/>
      <c r="V983" s="333"/>
      <c r="W983" s="333"/>
      <c r="X983" s="333"/>
      <c r="Y983" s="333"/>
      <c r="Z983" s="331"/>
      <c r="AA983" s="331"/>
      <c r="AB983" s="331"/>
      <c r="AC983" s="331"/>
      <c r="AD983" s="331"/>
      <c r="AE983" s="344">
        <f>AE970*AE972</f>
        <v>0</v>
      </c>
      <c r="AF983" s="344">
        <f t="shared" ref="AF983:AK983" si="2885">AF970*AF972</f>
        <v>0</v>
      </c>
      <c r="AG983" s="344">
        <f t="shared" si="2885"/>
        <v>0</v>
      </c>
      <c r="AH983" s="344">
        <f t="shared" si="2885"/>
        <v>0</v>
      </c>
      <c r="AI983" s="344">
        <f t="shared" si="2885"/>
        <v>0</v>
      </c>
      <c r="AJ983" s="344">
        <f t="shared" si="2885"/>
        <v>0</v>
      </c>
      <c r="AK983" s="344">
        <f t="shared" si="2885"/>
        <v>0</v>
      </c>
      <c r="AL983" s="344">
        <f>AL970*AL972</f>
        <v>0</v>
      </c>
      <c r="AM983" s="344">
        <f t="shared" ref="AM983:AR983" si="2886">AM970*AM972</f>
        <v>0</v>
      </c>
      <c r="AN983" s="344">
        <f t="shared" si="2886"/>
        <v>0</v>
      </c>
      <c r="AO983" s="344">
        <f t="shared" si="2886"/>
        <v>0</v>
      </c>
      <c r="AP983" s="344">
        <f t="shared" si="2886"/>
        <v>0</v>
      </c>
      <c r="AQ983" s="344">
        <f t="shared" si="2886"/>
        <v>0</v>
      </c>
      <c r="AR983" s="344">
        <f t="shared" si="2886"/>
        <v>0</v>
      </c>
      <c r="AS983" s="403">
        <f>SUM(AE983:AR983)</f>
        <v>0</v>
      </c>
    </row>
    <row r="984" spans="2:45" ht="15.75">
      <c r="B984" s="346" t="s">
        <v>344</v>
      </c>
      <c r="C984" s="342"/>
      <c r="D984" s="347"/>
      <c r="E984" s="331"/>
      <c r="F984" s="331"/>
      <c r="G984" s="331"/>
      <c r="H984" s="331"/>
      <c r="I984" s="331"/>
      <c r="J984" s="331"/>
      <c r="K984" s="331"/>
      <c r="L984" s="331"/>
      <c r="M984" s="331"/>
      <c r="N984" s="331"/>
      <c r="O984" s="331"/>
      <c r="P984" s="331"/>
      <c r="Q984" s="331"/>
      <c r="R984" s="297"/>
      <c r="S984" s="331"/>
      <c r="T984" s="331"/>
      <c r="U984" s="331"/>
      <c r="V984" s="347"/>
      <c r="W984" s="347"/>
      <c r="X984" s="347"/>
      <c r="Y984" s="347"/>
      <c r="Z984" s="331"/>
      <c r="AA984" s="331"/>
      <c r="AB984" s="331"/>
      <c r="AC984" s="331"/>
      <c r="AD984" s="331"/>
      <c r="AE984" s="348"/>
      <c r="AF984" s="348"/>
      <c r="AG984" s="348"/>
      <c r="AH984" s="348"/>
      <c r="AI984" s="348"/>
      <c r="AJ984" s="348"/>
      <c r="AK984" s="348"/>
      <c r="AL984" s="348"/>
      <c r="AM984" s="348"/>
      <c r="AN984" s="348"/>
      <c r="AO984" s="348"/>
      <c r="AP984" s="348"/>
      <c r="AQ984" s="348"/>
      <c r="AR984" s="348"/>
      <c r="AS984" s="403">
        <f>AS982-AS983</f>
        <v>0</v>
      </c>
    </row>
    <row r="985" spans="2:45">
      <c r="B985" s="321"/>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349"/>
      <c r="AF985" s="349"/>
      <c r="AG985" s="349"/>
      <c r="AH985" s="349"/>
      <c r="AI985" s="349"/>
      <c r="AJ985" s="349"/>
      <c r="AK985" s="349"/>
      <c r="AL985" s="349"/>
      <c r="AM985" s="349"/>
      <c r="AN985" s="349"/>
      <c r="AO985" s="349"/>
      <c r="AP985" s="349"/>
      <c r="AQ985" s="349"/>
      <c r="AR985" s="349"/>
      <c r="AS985" s="334"/>
    </row>
    <row r="986" spans="2:45">
      <c r="B986" s="321" t="s">
        <v>339</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770">
        <f>SUMPRODUCT($E$807:$E$967,AE807:AE967)</f>
        <v>0</v>
      </c>
      <c r="AF986" s="770">
        <f>SUMPRODUCT($E$807:$E$967,AF807:AF967)</f>
        <v>3362264.3116995026</v>
      </c>
      <c r="AG986" s="288">
        <f>IF($AG$805="kw",SUMPRODUCT($Q$807:$Q$967,$S$807:$S$967,AG807:AG967),SUMPRODUCT($E$807:$E$967,AG807:AG967))</f>
        <v>22963.371877270874</v>
      </c>
      <c r="AH986" s="288">
        <f>IF($AG$805="kw",SUMPRODUCT($Q$807:$Q$967,$S$807:$S$967,AH807:AH967),SUMPRODUCT($E$807:$E$967,AH807:AH967))</f>
        <v>2920.9341106332931</v>
      </c>
      <c r="AI986" s="288">
        <f t="shared" ref="AI986:AR986" si="2887">IF(AI805="kw",SUMPRODUCT($Q$807:$Q$967,$S$807:$S$967,AI807:AI967),SUMPRODUCT($E$807:$E$967,AI807:AI967))</f>
        <v>6395.2922434713173</v>
      </c>
      <c r="AJ986" s="288">
        <f t="shared" si="2887"/>
        <v>14206.298006859059</v>
      </c>
      <c r="AK986" s="288">
        <f t="shared" si="2887"/>
        <v>164147.76746701307</v>
      </c>
      <c r="AL986" s="288">
        <f t="shared" si="2887"/>
        <v>0</v>
      </c>
      <c r="AM986" s="288">
        <f t="shared" si="2887"/>
        <v>0</v>
      </c>
      <c r="AN986" s="288">
        <f t="shared" si="2887"/>
        <v>0</v>
      </c>
      <c r="AO986" s="288">
        <f t="shared" si="2887"/>
        <v>0</v>
      </c>
      <c r="AP986" s="288">
        <f t="shared" si="2887"/>
        <v>0</v>
      </c>
      <c r="AQ986" s="288">
        <f t="shared" si="2887"/>
        <v>0</v>
      </c>
      <c r="AR986" s="288">
        <f t="shared" si="2887"/>
        <v>0</v>
      </c>
      <c r="AS986" s="334"/>
    </row>
    <row r="987" spans="2:45">
      <c r="B987" s="321" t="s">
        <v>840</v>
      </c>
      <c r="C987" s="347"/>
      <c r="D987" s="347"/>
      <c r="E987" s="331"/>
      <c r="F987" s="331"/>
      <c r="G987" s="331"/>
      <c r="H987" s="331"/>
      <c r="I987" s="331"/>
      <c r="J987" s="331"/>
      <c r="K987" s="331"/>
      <c r="L987" s="331"/>
      <c r="M987" s="331"/>
      <c r="N987" s="331"/>
      <c r="O987" s="331"/>
      <c r="P987" s="331"/>
      <c r="Q987" s="331"/>
      <c r="R987" s="297"/>
      <c r="S987" s="331"/>
      <c r="T987" s="331"/>
      <c r="U987" s="331"/>
      <c r="V987" s="347"/>
      <c r="W987" s="342"/>
      <c r="X987" s="347"/>
      <c r="Y987" s="347"/>
      <c r="Z987" s="331"/>
      <c r="AA987" s="331"/>
      <c r="AB987" s="331"/>
      <c r="AC987" s="331"/>
      <c r="AD987" s="331"/>
      <c r="AE987" s="770">
        <f>SUMPRODUCT($F$807:$F$967,AE807:AE967)</f>
        <v>0</v>
      </c>
      <c r="AF987" s="770">
        <f>SUMPRODUCT($F$807:$F$967,AF807:AF967)</f>
        <v>3345781.4463576241</v>
      </c>
      <c r="AG987" s="288">
        <f>IF(AG805="kw",SUMPRODUCT($Q$807:$Q$967,$T$807:$T$967,AG807:AG967),SUMPRODUCT($F$807:$F$967,AG807:AG967))</f>
        <v>22518.799970951339</v>
      </c>
      <c r="AH987" s="288">
        <f t="shared" ref="AH987:AR987" si="2888">IF(AH805="kw",SUMPRODUCT($Q$807:$Q$967,$T$807:$T$967,AH807:AH967),SUMPRODUCT($F$807:$F$967,AH807:AH967))</f>
        <v>2836.2537475248105</v>
      </c>
      <c r="AI987" s="288">
        <f t="shared" si="2888"/>
        <v>6310.6118803628342</v>
      </c>
      <c r="AJ987" s="288">
        <f t="shared" si="2888"/>
        <v>14206.298006859059</v>
      </c>
      <c r="AK987" s="288">
        <f t="shared" si="2888"/>
        <v>164147.76746701307</v>
      </c>
      <c r="AL987" s="288">
        <f t="shared" si="2888"/>
        <v>0</v>
      </c>
      <c r="AM987" s="288">
        <f t="shared" si="2888"/>
        <v>0</v>
      </c>
      <c r="AN987" s="288">
        <f t="shared" si="2888"/>
        <v>0</v>
      </c>
      <c r="AO987" s="288">
        <f t="shared" si="2888"/>
        <v>0</v>
      </c>
      <c r="AP987" s="288">
        <f t="shared" si="2888"/>
        <v>0</v>
      </c>
      <c r="AQ987" s="288">
        <f t="shared" si="2888"/>
        <v>0</v>
      </c>
      <c r="AR987" s="288">
        <f t="shared" si="2888"/>
        <v>0</v>
      </c>
      <c r="AS987" s="334"/>
    </row>
    <row r="988" spans="2:45">
      <c r="B988" s="321" t="s">
        <v>865</v>
      </c>
      <c r="C988" s="347"/>
      <c r="D988" s="347"/>
      <c r="E988" s="331"/>
      <c r="F988" s="331"/>
      <c r="G988" s="331"/>
      <c r="H988" s="331"/>
      <c r="I988" s="331"/>
      <c r="J988" s="331"/>
      <c r="K988" s="331"/>
      <c r="L988" s="331"/>
      <c r="M988" s="331"/>
      <c r="N988" s="331"/>
      <c r="O988" s="331"/>
      <c r="P988" s="331"/>
      <c r="Q988" s="331"/>
      <c r="R988" s="297"/>
      <c r="S988" s="331"/>
      <c r="T988" s="331"/>
      <c r="U988" s="331"/>
      <c r="V988" s="347"/>
      <c r="W988" s="342"/>
      <c r="X988" s="347"/>
      <c r="Y988" s="347"/>
      <c r="Z988" s="331"/>
      <c r="AA988" s="331"/>
      <c r="AB988" s="331"/>
      <c r="AC988" s="331"/>
      <c r="AD988" s="331"/>
      <c r="AE988" s="770">
        <f>SUMPRODUCT($G$807:$G$967,AE807:AE967)</f>
        <v>0</v>
      </c>
      <c r="AF988" s="770">
        <f>SUMPRODUCT($G$807:$G$967,AF807:AF967)</f>
        <v>3332446.5772563675</v>
      </c>
      <c r="AG988" s="288">
        <f>IF(AG805="kw",SUMPRODUCT($Q$807:$Q$967,$U$807:$U$967,AG807:AG967),SUMPRODUCT($G$807:$G$967,AG807:AG967))</f>
        <v>21973.631501887969</v>
      </c>
      <c r="AH988" s="288">
        <f t="shared" ref="AH988:AR988" si="2889">IF(AH805="kw",SUMPRODUCT($Q$807:$Q$967,$U$807:$U$967,AH807:AH967),SUMPRODUCT($G$807:$G$967,AH807:AH967))</f>
        <v>2732.4121343698826</v>
      </c>
      <c r="AI988" s="288">
        <f t="shared" si="2889"/>
        <v>6206.7702672079067</v>
      </c>
      <c r="AJ988" s="288">
        <f t="shared" si="2889"/>
        <v>14206.298006859059</v>
      </c>
      <c r="AK988" s="288">
        <f t="shared" si="2889"/>
        <v>164147.76746701307</v>
      </c>
      <c r="AL988" s="288">
        <f t="shared" si="2889"/>
        <v>0</v>
      </c>
      <c r="AM988" s="288">
        <f t="shared" si="2889"/>
        <v>0</v>
      </c>
      <c r="AN988" s="288">
        <f t="shared" si="2889"/>
        <v>0</v>
      </c>
      <c r="AO988" s="288">
        <f t="shared" si="2889"/>
        <v>0</v>
      </c>
      <c r="AP988" s="288">
        <f t="shared" si="2889"/>
        <v>0</v>
      </c>
      <c r="AQ988" s="288">
        <f t="shared" si="2889"/>
        <v>0</v>
      </c>
      <c r="AR988" s="288">
        <f t="shared" si="2889"/>
        <v>0</v>
      </c>
      <c r="AS988" s="334"/>
    </row>
    <row r="989" spans="2:45">
      <c r="B989" s="321" t="s">
        <v>866</v>
      </c>
      <c r="C989" s="347"/>
      <c r="D989" s="347"/>
      <c r="E989" s="331"/>
      <c r="F989" s="331"/>
      <c r="G989" s="331"/>
      <c r="H989" s="331"/>
      <c r="I989" s="331"/>
      <c r="J989" s="331"/>
      <c r="K989" s="331"/>
      <c r="L989" s="331"/>
      <c r="M989" s="331"/>
      <c r="N989" s="331"/>
      <c r="O989" s="331"/>
      <c r="P989" s="331"/>
      <c r="Q989" s="331"/>
      <c r="R989" s="297"/>
      <c r="S989" s="331"/>
      <c r="T989" s="331"/>
      <c r="U989" s="331"/>
      <c r="V989" s="347"/>
      <c r="W989" s="342"/>
      <c r="X989" s="347"/>
      <c r="Y989" s="347"/>
      <c r="Z989" s="331"/>
      <c r="AA989" s="331"/>
      <c r="AB989" s="331"/>
      <c r="AC989" s="331"/>
      <c r="AD989" s="331"/>
      <c r="AE989" s="770">
        <f>SUMPRODUCT($H$807:$H$967,AE807:AE967)</f>
        <v>0</v>
      </c>
      <c r="AF989" s="770">
        <f>SUMPRODUCT($H$807:$H$967,AF807:AF967)</f>
        <v>3301740.941689596</v>
      </c>
      <c r="AG989" s="288">
        <f>IF(AG805="kw",SUMPRODUCT($Q$807:$Q$967,$V$807:$V$967,AG807:AG967),SUMPRODUCT($H$807:$H$967,AG807:AG967))</f>
        <v>21973.631501887969</v>
      </c>
      <c r="AH989" s="288">
        <f t="shared" ref="AH989:AR989" si="2890">IF(AH805="kw",SUMPRODUCT($Q$807:$Q$967,$V$807:$V$967,AH807:AH967),SUMPRODUCT($H$807:$H$967,AH807:AH967))</f>
        <v>2732.4121343698826</v>
      </c>
      <c r="AI989" s="288">
        <f t="shared" si="2890"/>
        <v>6206.7702672079067</v>
      </c>
      <c r="AJ989" s="288">
        <f t="shared" si="2890"/>
        <v>14206.298006859059</v>
      </c>
      <c r="AK989" s="288">
        <f t="shared" si="2890"/>
        <v>164147.76746701307</v>
      </c>
      <c r="AL989" s="288">
        <f t="shared" si="2890"/>
        <v>0</v>
      </c>
      <c r="AM989" s="288">
        <f t="shared" si="2890"/>
        <v>0</v>
      </c>
      <c r="AN989" s="288">
        <f t="shared" si="2890"/>
        <v>0</v>
      </c>
      <c r="AO989" s="288">
        <f t="shared" si="2890"/>
        <v>0</v>
      </c>
      <c r="AP989" s="288">
        <f t="shared" si="2890"/>
        <v>0</v>
      </c>
      <c r="AQ989" s="288">
        <f t="shared" si="2890"/>
        <v>0</v>
      </c>
      <c r="AR989" s="288">
        <f t="shared" si="2890"/>
        <v>0</v>
      </c>
      <c r="AS989" s="334"/>
    </row>
    <row r="990" spans="2:45">
      <c r="B990" s="321" t="s">
        <v>867</v>
      </c>
      <c r="C990" s="347"/>
      <c r="D990" s="347"/>
      <c r="E990" s="331"/>
      <c r="F990" s="331"/>
      <c r="G990" s="331"/>
      <c r="H990" s="331"/>
      <c r="I990" s="331"/>
      <c r="J990" s="331"/>
      <c r="K990" s="331"/>
      <c r="L990" s="331"/>
      <c r="M990" s="331"/>
      <c r="N990" s="331"/>
      <c r="O990" s="331"/>
      <c r="P990" s="331"/>
      <c r="Q990" s="331"/>
      <c r="R990" s="297"/>
      <c r="S990" s="331"/>
      <c r="T990" s="331"/>
      <c r="U990" s="331"/>
      <c r="V990" s="347"/>
      <c r="W990" s="342"/>
      <c r="X990" s="347"/>
      <c r="Y990" s="347"/>
      <c r="Z990" s="331"/>
      <c r="AA990" s="331"/>
      <c r="AB990" s="331"/>
      <c r="AC990" s="331"/>
      <c r="AD990" s="331"/>
      <c r="AE990" s="770">
        <f>SUMPRODUCT($I$807:$I$967,AE807:AE967)</f>
        <v>0</v>
      </c>
      <c r="AF990" s="770">
        <f>SUMPRODUCT($I$807:$I$967,AF807:AF967)</f>
        <v>3223101.0773478779</v>
      </c>
      <c r="AG990" s="288">
        <f>IF(AG805="kw",SUMPRODUCT($Q$807:$Q$967,$W$807:$W$967,AG807:AG967),SUMPRODUCT($I$807:$I$967,AG807:AG967))</f>
        <v>21471.347765714585</v>
      </c>
      <c r="AH990" s="288">
        <f t="shared" ref="AH990:AR990" si="2891">IF(AH805="kw",SUMPRODUCT($Q$807:$Q$967,$W$807:$W$967,AH807:AH967),SUMPRODUCT($I$807:$I$967,AH807:AH967))</f>
        <v>2646.0445390888549</v>
      </c>
      <c r="AI990" s="288">
        <f t="shared" si="2891"/>
        <v>6136.1696881741509</v>
      </c>
      <c r="AJ990" s="288">
        <f t="shared" si="2891"/>
        <v>14206.298006859059</v>
      </c>
      <c r="AK990" s="288">
        <f t="shared" si="2891"/>
        <v>164147.76746701307</v>
      </c>
      <c r="AL990" s="288">
        <f t="shared" si="2891"/>
        <v>0</v>
      </c>
      <c r="AM990" s="288">
        <f t="shared" si="2891"/>
        <v>0</v>
      </c>
      <c r="AN990" s="288">
        <f t="shared" si="2891"/>
        <v>0</v>
      </c>
      <c r="AO990" s="288">
        <f t="shared" si="2891"/>
        <v>0</v>
      </c>
      <c r="AP990" s="288">
        <f t="shared" si="2891"/>
        <v>0</v>
      </c>
      <c r="AQ990" s="288">
        <f t="shared" si="2891"/>
        <v>0</v>
      </c>
      <c r="AR990" s="288">
        <f t="shared" si="2891"/>
        <v>0</v>
      </c>
      <c r="AS990" s="334"/>
    </row>
    <row r="991" spans="2:45">
      <c r="B991" s="321" t="s">
        <v>868</v>
      </c>
      <c r="C991" s="347"/>
      <c r="D991" s="347"/>
      <c r="E991" s="331"/>
      <c r="F991" s="331"/>
      <c r="G991" s="331"/>
      <c r="H991" s="331"/>
      <c r="I991" s="331"/>
      <c r="J991" s="331"/>
      <c r="K991" s="331"/>
      <c r="L991" s="331"/>
      <c r="M991" s="331"/>
      <c r="N991" s="331"/>
      <c r="O991" s="331"/>
      <c r="P991" s="331"/>
      <c r="Q991" s="331"/>
      <c r="R991" s="297"/>
      <c r="S991" s="331"/>
      <c r="T991" s="331"/>
      <c r="U991" s="331"/>
      <c r="V991" s="347"/>
      <c r="W991" s="342"/>
      <c r="X991" s="347"/>
      <c r="Y991" s="347"/>
      <c r="Z991" s="331"/>
      <c r="AA991" s="331"/>
      <c r="AB991" s="331"/>
      <c r="AC991" s="331"/>
      <c r="AD991" s="331"/>
      <c r="AE991" s="770">
        <f>SUMPRODUCT($J$807:$J$967,AE807:AE967)</f>
        <v>0</v>
      </c>
      <c r="AF991" s="770">
        <f>SUMPRODUCT($J$807:$J$967,AF807:AF967)</f>
        <v>3175387.9093054212</v>
      </c>
      <c r="AG991" s="288">
        <f>IF(AG805="kw",SUMPRODUCT($Q$807:$Q$967,$X$807:$X$967,AG807:AG967),SUMPRODUCT($J$807:$J$967,AG807:AG967))</f>
        <v>21471.347765714585</v>
      </c>
      <c r="AH991" s="288">
        <f t="shared" ref="AH991:AR991" si="2892">IF(AH805="kw",SUMPRODUCT($Q$807:$Q$967,$X$807:$X$967,AH807:AH967),SUMPRODUCT($J$807:$J$967,AH807:AH967))</f>
        <v>2646.0445390888549</v>
      </c>
      <c r="AI991" s="288">
        <f t="shared" si="2892"/>
        <v>6136.1696881741509</v>
      </c>
      <c r="AJ991" s="288">
        <f t="shared" si="2892"/>
        <v>14206.298006859059</v>
      </c>
      <c r="AK991" s="288">
        <f t="shared" si="2892"/>
        <v>164147.76746701307</v>
      </c>
      <c r="AL991" s="288">
        <f t="shared" si="2892"/>
        <v>0</v>
      </c>
      <c r="AM991" s="288">
        <f t="shared" si="2892"/>
        <v>0</v>
      </c>
      <c r="AN991" s="288">
        <f t="shared" si="2892"/>
        <v>0</v>
      </c>
      <c r="AO991" s="288">
        <f t="shared" si="2892"/>
        <v>0</v>
      </c>
      <c r="AP991" s="288">
        <f t="shared" si="2892"/>
        <v>0</v>
      </c>
      <c r="AQ991" s="288">
        <f t="shared" si="2892"/>
        <v>0</v>
      </c>
      <c r="AR991" s="288">
        <f t="shared" si="2892"/>
        <v>0</v>
      </c>
      <c r="AS991" s="334"/>
    </row>
    <row r="992" spans="2:45">
      <c r="B992" s="321" t="s">
        <v>869</v>
      </c>
      <c r="C992" s="347"/>
      <c r="D992" s="347"/>
      <c r="E992" s="331"/>
      <c r="F992" s="331"/>
      <c r="G992" s="331"/>
      <c r="H992" s="331"/>
      <c r="I992" s="331"/>
      <c r="J992" s="331"/>
      <c r="K992" s="331"/>
      <c r="L992" s="331"/>
      <c r="M992" s="331"/>
      <c r="N992" s="331"/>
      <c r="O992" s="331"/>
      <c r="P992" s="331"/>
      <c r="Q992" s="331"/>
      <c r="R992" s="297"/>
      <c r="S992" s="331"/>
      <c r="T992" s="331"/>
      <c r="U992" s="331"/>
      <c r="V992" s="347"/>
      <c r="W992" s="342"/>
      <c r="X992" s="347"/>
      <c r="Y992" s="347"/>
      <c r="Z992" s="331"/>
      <c r="AA992" s="331"/>
      <c r="AB992" s="331"/>
      <c r="AC992" s="331"/>
      <c r="AD992" s="331"/>
      <c r="AE992" s="770">
        <f>SUMPRODUCT($K$807:$K$967,AE807:AE967)</f>
        <v>0</v>
      </c>
      <c r="AF992" s="770">
        <f>SUMPRODUCT($K$807:$K$967,AF807:AF967)</f>
        <v>3124297.3671824886</v>
      </c>
      <c r="AG992" s="288">
        <f>IF(AG805="kw",SUMPRODUCT($Q$807:$Q$967,$Y$807:$Y$967,AG807:AG967),SUMPRODUCT($K$807:$K$967,AG807:AG967))</f>
        <v>21471.347765714585</v>
      </c>
      <c r="AH992" s="288">
        <f t="shared" ref="AH992:AR992" si="2893">IF(AH805="kw",SUMPRODUCT($Q$807:$Q$967,$Y$807:$Y$967,AH807:AH967),SUMPRODUCT($K$807:$K$967,AH807:AH967))</f>
        <v>2646.0445390888549</v>
      </c>
      <c r="AI992" s="288">
        <f t="shared" si="2893"/>
        <v>6136.1696881741509</v>
      </c>
      <c r="AJ992" s="288">
        <f t="shared" si="2893"/>
        <v>14206.298006859059</v>
      </c>
      <c r="AK992" s="288">
        <f t="shared" si="2893"/>
        <v>164147.76746701307</v>
      </c>
      <c r="AL992" s="288">
        <f t="shared" si="2893"/>
        <v>0</v>
      </c>
      <c r="AM992" s="288">
        <f t="shared" si="2893"/>
        <v>0</v>
      </c>
      <c r="AN992" s="288">
        <f t="shared" si="2893"/>
        <v>0</v>
      </c>
      <c r="AO992" s="288">
        <f t="shared" si="2893"/>
        <v>0</v>
      </c>
      <c r="AP992" s="288">
        <f t="shared" si="2893"/>
        <v>0</v>
      </c>
      <c r="AQ992" s="288">
        <f t="shared" si="2893"/>
        <v>0</v>
      </c>
      <c r="AR992" s="288">
        <f t="shared" si="2893"/>
        <v>0</v>
      </c>
      <c r="AS992" s="334"/>
    </row>
    <row r="993" spans="1:45">
      <c r="B993" s="436" t="s">
        <v>870</v>
      </c>
      <c r="C993" s="361"/>
      <c r="D993" s="380"/>
      <c r="E993" s="380"/>
      <c r="F993" s="380"/>
      <c r="G993" s="380"/>
      <c r="H993" s="380"/>
      <c r="I993" s="380"/>
      <c r="J993" s="380"/>
      <c r="K993" s="380"/>
      <c r="L993" s="380"/>
      <c r="M993" s="380"/>
      <c r="N993" s="380"/>
      <c r="O993" s="380"/>
      <c r="P993" s="380"/>
      <c r="Q993" s="380"/>
      <c r="R993" s="379"/>
      <c r="S993" s="380"/>
      <c r="T993" s="380"/>
      <c r="U993" s="380"/>
      <c r="V993" s="361"/>
      <c r="W993" s="381"/>
      <c r="X993" s="381"/>
      <c r="Y993" s="380"/>
      <c r="Z993" s="380"/>
      <c r="AA993" s="381"/>
      <c r="AB993" s="381"/>
      <c r="AC993" s="381"/>
      <c r="AD993" s="381"/>
      <c r="AE993" s="771">
        <f>SUMPRODUCT($L$807:$L$967,AE807:AE967)</f>
        <v>0</v>
      </c>
      <c r="AF993" s="771">
        <f>SUMPRODUCT($L$807:$L$967,AF807:AF967)</f>
        <v>3011705.5969876237</v>
      </c>
      <c r="AG993" s="323">
        <f>IF(AG805="kw",SUMPRODUCT($Q$807:$Q$967,$Z$807:$Z$967,AG807:AG967),SUMPRODUCT($L$807:$L$967,AG807:AG967))</f>
        <v>20771.434753358881</v>
      </c>
      <c r="AH993" s="323">
        <f t="shared" ref="AH993:AR993" si="2894">IF(AH805="kw",SUMPRODUCT($Q$807:$Q$967,$Z$807:$Z$967,AH807:AH967),SUMPRODUCT($L$807:$L$967,AH807:AH967))</f>
        <v>2636.7481165306817</v>
      </c>
      <c r="AI993" s="323">
        <f t="shared" si="2894"/>
        <v>5908.3706107075523</v>
      </c>
      <c r="AJ993" s="323">
        <f t="shared" si="2894"/>
        <v>14206.298006859059</v>
      </c>
      <c r="AK993" s="323">
        <f t="shared" si="2894"/>
        <v>157835.00211117885</v>
      </c>
      <c r="AL993" s="323">
        <f t="shared" si="2894"/>
        <v>0</v>
      </c>
      <c r="AM993" s="323">
        <f t="shared" si="2894"/>
        <v>0</v>
      </c>
      <c r="AN993" s="323">
        <f t="shared" si="2894"/>
        <v>0</v>
      </c>
      <c r="AO993" s="323">
        <f t="shared" si="2894"/>
        <v>0</v>
      </c>
      <c r="AP993" s="323">
        <f t="shared" si="2894"/>
        <v>0</v>
      </c>
      <c r="AQ993" s="323">
        <f t="shared" si="2894"/>
        <v>0</v>
      </c>
      <c r="AR993" s="323">
        <f t="shared" si="2894"/>
        <v>0</v>
      </c>
      <c r="AS993" s="382"/>
    </row>
    <row r="994" spans="1:45" ht="18.75" customHeight="1">
      <c r="B994" s="364" t="s">
        <v>588</v>
      </c>
      <c r="C994" s="383"/>
      <c r="D994" s="384"/>
      <c r="E994" s="384"/>
      <c r="F994" s="384"/>
      <c r="G994" s="384"/>
      <c r="H994" s="384"/>
      <c r="I994" s="384"/>
      <c r="J994" s="384"/>
      <c r="K994" s="384"/>
      <c r="L994" s="384"/>
      <c r="M994" s="384"/>
      <c r="N994" s="384"/>
      <c r="O994" s="384"/>
      <c r="P994" s="384"/>
      <c r="Q994" s="384"/>
      <c r="R994" s="384"/>
      <c r="S994" s="384"/>
      <c r="T994" s="384"/>
      <c r="U994" s="384"/>
      <c r="V994" s="367"/>
      <c r="W994" s="368"/>
      <c r="X994" s="384"/>
      <c r="Y994" s="384"/>
      <c r="Z994" s="384"/>
      <c r="AA994" s="384"/>
      <c r="AB994" s="384"/>
      <c r="AC994" s="384"/>
      <c r="AD994" s="384"/>
      <c r="AE994" s="405"/>
      <c r="AF994" s="405"/>
      <c r="AG994" s="405"/>
      <c r="AH994" s="405"/>
      <c r="AI994" s="405"/>
      <c r="AJ994" s="405"/>
      <c r="AK994" s="405"/>
      <c r="AL994" s="405"/>
      <c r="AM994" s="405"/>
      <c r="AN994" s="405"/>
      <c r="AO994" s="405"/>
      <c r="AP994" s="405"/>
      <c r="AQ994" s="405"/>
      <c r="AR994" s="405"/>
      <c r="AS994" s="385"/>
    </row>
    <row r="995" spans="1:45" collapsed="1"/>
    <row r="997" spans="1:45" ht="15.75">
      <c r="B997" s="277" t="s">
        <v>340</v>
      </c>
      <c r="C997" s="278"/>
      <c r="D997" s="579" t="s">
        <v>523</v>
      </c>
      <c r="E997" s="250"/>
      <c r="F997" s="579"/>
      <c r="G997" s="250"/>
      <c r="H997" s="250"/>
      <c r="I997" s="250"/>
      <c r="J997" s="250"/>
      <c r="K997" s="250"/>
      <c r="L997" s="250"/>
      <c r="M997" s="250"/>
      <c r="N997" s="250"/>
      <c r="O997" s="250"/>
      <c r="P997" s="250"/>
      <c r="Q997" s="250"/>
      <c r="R997" s="278"/>
      <c r="S997" s="250"/>
      <c r="T997" s="250"/>
      <c r="U997" s="250"/>
      <c r="V997" s="250"/>
      <c r="W997" s="250"/>
      <c r="X997" s="250"/>
      <c r="Y997" s="250"/>
      <c r="Z997" s="250"/>
      <c r="AA997" s="250"/>
      <c r="AB997" s="250"/>
      <c r="AC997" s="250"/>
      <c r="AD997" s="250"/>
      <c r="AE997" s="267"/>
      <c r="AF997" s="264"/>
      <c r="AG997" s="264"/>
      <c r="AH997" s="264"/>
      <c r="AI997" s="264"/>
      <c r="AJ997" s="264"/>
      <c r="AK997" s="264"/>
      <c r="AL997" s="264"/>
      <c r="AM997" s="264"/>
      <c r="AN997" s="264"/>
      <c r="AO997" s="264"/>
      <c r="AP997" s="264"/>
      <c r="AQ997" s="264"/>
      <c r="AR997" s="264"/>
    </row>
    <row r="998" spans="1:45" ht="39.75" customHeight="1">
      <c r="B998" s="935" t="s">
        <v>211</v>
      </c>
      <c r="C998" s="937" t="s">
        <v>33</v>
      </c>
      <c r="D998" s="281" t="s">
        <v>421</v>
      </c>
      <c r="E998" s="941" t="s">
        <v>209</v>
      </c>
      <c r="F998" s="942"/>
      <c r="G998" s="942"/>
      <c r="H998" s="942"/>
      <c r="I998" s="942"/>
      <c r="J998" s="942"/>
      <c r="K998" s="942"/>
      <c r="L998" s="942"/>
      <c r="M998" s="942"/>
      <c r="N998" s="942"/>
      <c r="O998" s="942"/>
      <c r="P998" s="943"/>
      <c r="Q998" s="939" t="s">
        <v>213</v>
      </c>
      <c r="R998" s="281" t="s">
        <v>422</v>
      </c>
      <c r="S998" s="932" t="s">
        <v>212</v>
      </c>
      <c r="T998" s="933"/>
      <c r="U998" s="933"/>
      <c r="V998" s="933"/>
      <c r="W998" s="933"/>
      <c r="X998" s="933"/>
      <c r="Y998" s="933"/>
      <c r="Z998" s="933"/>
      <c r="AA998" s="933"/>
      <c r="AB998" s="933"/>
      <c r="AC998" s="933"/>
      <c r="AD998" s="944"/>
      <c r="AE998" s="932" t="s">
        <v>242</v>
      </c>
      <c r="AF998" s="933"/>
      <c r="AG998" s="933"/>
      <c r="AH998" s="933"/>
      <c r="AI998" s="933"/>
      <c r="AJ998" s="933"/>
      <c r="AK998" s="933"/>
      <c r="AL998" s="933"/>
      <c r="AM998" s="933"/>
      <c r="AN998" s="933"/>
      <c r="AO998" s="933"/>
      <c r="AP998" s="933"/>
      <c r="AQ998" s="933"/>
      <c r="AR998" s="933"/>
      <c r="AS998" s="934"/>
    </row>
    <row r="999" spans="1:45" ht="65.25" customHeight="1">
      <c r="B999" s="936"/>
      <c r="C999" s="938"/>
      <c r="D999" s="282">
        <v>2020</v>
      </c>
      <c r="E999" s="282">
        <v>2021</v>
      </c>
      <c r="F999" s="282">
        <v>2022</v>
      </c>
      <c r="G999" s="282">
        <v>2023</v>
      </c>
      <c r="H999" s="282">
        <v>2024</v>
      </c>
      <c r="I999" s="282">
        <v>2025</v>
      </c>
      <c r="J999" s="282">
        <v>2026</v>
      </c>
      <c r="K999" s="282">
        <v>2027</v>
      </c>
      <c r="L999" s="282">
        <v>2028</v>
      </c>
      <c r="M999" s="282">
        <v>2029</v>
      </c>
      <c r="N999" s="282">
        <v>2030</v>
      </c>
      <c r="O999" s="282">
        <v>2031</v>
      </c>
      <c r="P999" s="282">
        <v>2032</v>
      </c>
      <c r="Q999" s="940"/>
      <c r="R999" s="282">
        <v>2020</v>
      </c>
      <c r="S999" s="282">
        <v>2021</v>
      </c>
      <c r="T999" s="282">
        <v>2022</v>
      </c>
      <c r="U999" s="282">
        <v>2023</v>
      </c>
      <c r="V999" s="282">
        <v>2024</v>
      </c>
      <c r="W999" s="282">
        <v>2025</v>
      </c>
      <c r="X999" s="282">
        <v>2026</v>
      </c>
      <c r="Y999" s="282">
        <v>2027</v>
      </c>
      <c r="Z999" s="282">
        <v>2028</v>
      </c>
      <c r="AA999" s="282">
        <v>2029</v>
      </c>
      <c r="AB999" s="282">
        <v>2030</v>
      </c>
      <c r="AC999" s="282">
        <v>2031</v>
      </c>
      <c r="AD999" s="282">
        <v>2032</v>
      </c>
      <c r="AE999" s="282" t="str">
        <f>'1.  LRAMVA Summary'!$D$53</f>
        <v>Residential</v>
      </c>
      <c r="AF999" s="282" t="str">
        <f>'1.  LRAMVA Summary'!$E$53</f>
        <v>GS&lt;50 kW</v>
      </c>
      <c r="AG999" s="282" t="str">
        <f>'1.  LRAMVA Summary'!$F$53</f>
        <v>General Service 50 to 4,999 kW</v>
      </c>
      <c r="AH999" s="282" t="str">
        <f>'1.  LRAMVA Summary'!$G$53</f>
        <v>Large Use</v>
      </c>
      <c r="AI999" s="282" t="str">
        <f>'1.  LRAMVA Summary'!$H$53</f>
        <v>Large Use 2</v>
      </c>
      <c r="AJ999" s="282" t="str">
        <f>'1.  LRAMVA Summary'!$I$53</f>
        <v>Street Lighting</v>
      </c>
      <c r="AK999" s="282" t="str">
        <f>'1.  LRAMVA Summary'!$J$53</f>
        <v>Unmetered Scattered Load</v>
      </c>
      <c r="AL999" s="282" t="str">
        <f>'1.  LRAMVA Summary'!$K$53</f>
        <v/>
      </c>
      <c r="AM999" s="282" t="str">
        <f>'1.  LRAMVA Summary'!$L$53</f>
        <v/>
      </c>
      <c r="AN999" s="282" t="str">
        <f>'1.  LRAMVA Summary'!$M$53</f>
        <v/>
      </c>
      <c r="AO999" s="282" t="str">
        <f>'1.  LRAMVA Summary'!$N$53</f>
        <v/>
      </c>
      <c r="AP999" s="282" t="str">
        <f>'1.  LRAMVA Summary'!$O$53</f>
        <v/>
      </c>
      <c r="AQ999" s="282" t="str">
        <f>'1.  LRAMVA Summary'!$P$53</f>
        <v/>
      </c>
      <c r="AR999" s="282" t="str">
        <f>'1.  LRAMVA Summary'!$Q$53</f>
        <v/>
      </c>
      <c r="AS999" s="284" t="str">
        <f>'1.  LRAMVA Summary'!$R$53</f>
        <v>Total</v>
      </c>
    </row>
    <row r="1000" spans="1:45" ht="15" customHeight="1">
      <c r="A1000" s="521"/>
      <c r="B1000" s="507" t="s">
        <v>501</v>
      </c>
      <c r="C1000" s="286"/>
      <c r="D1000" s="286"/>
      <c r="E1000" s="286"/>
      <c r="F1000" s="286"/>
      <c r="G1000" s="286"/>
      <c r="H1000" s="286"/>
      <c r="I1000" s="286"/>
      <c r="J1000" s="286"/>
      <c r="K1000" s="286"/>
      <c r="L1000" s="286"/>
      <c r="M1000" s="286"/>
      <c r="N1000" s="286"/>
      <c r="O1000" s="286"/>
      <c r="P1000" s="286"/>
      <c r="Q1000" s="287"/>
      <c r="R1000" s="286"/>
      <c r="S1000" s="286"/>
      <c r="T1000" s="286"/>
      <c r="U1000" s="286"/>
      <c r="V1000" s="286"/>
      <c r="W1000" s="286"/>
      <c r="X1000" s="286"/>
      <c r="Y1000" s="286"/>
      <c r="Z1000" s="286"/>
      <c r="AA1000" s="286"/>
      <c r="AB1000" s="286"/>
      <c r="AC1000" s="286"/>
      <c r="AD1000" s="286"/>
      <c r="AE1000" s="288" t="str">
        <f>'1.  LRAMVA Summary'!$D$54</f>
        <v>kWh</v>
      </c>
      <c r="AF1000" s="288" t="str">
        <f>'1.  LRAMVA Summary'!$E$54</f>
        <v>kWh</v>
      </c>
      <c r="AG1000" s="288" t="str">
        <f>'1.  LRAMVA Summary'!$F$54</f>
        <v>kW</v>
      </c>
      <c r="AH1000" s="288" t="str">
        <f>'1.  LRAMVA Summary'!$G$54</f>
        <v>kW</v>
      </c>
      <c r="AI1000" s="288" t="str">
        <f>'1.  LRAMVA Summary'!$H$54</f>
        <v>kW</v>
      </c>
      <c r="AJ1000" s="288" t="str">
        <f>'1.  LRAMVA Summary'!$I$54</f>
        <v>kW</v>
      </c>
      <c r="AK1000" s="288" t="str">
        <f>'1.  LRAMVA Summary'!$J$54</f>
        <v>kWh</v>
      </c>
      <c r="AL1000" s="288">
        <f>'1.  LRAMVA Summary'!$K$54</f>
        <v>0</v>
      </c>
      <c r="AM1000" s="288">
        <f>'1.  LRAMVA Summary'!$L$54</f>
        <v>0</v>
      </c>
      <c r="AN1000" s="288">
        <f>'1.  LRAMVA Summary'!$M$54</f>
        <v>0</v>
      </c>
      <c r="AO1000" s="288">
        <f>'1.  LRAMVA Summary'!$N$54</f>
        <v>0</v>
      </c>
      <c r="AP1000" s="288">
        <f>'1.  LRAMVA Summary'!$O$54</f>
        <v>0</v>
      </c>
      <c r="AQ1000" s="288">
        <f>'1.  LRAMVA Summary'!$P$54</f>
        <v>0</v>
      </c>
      <c r="AR1000" s="288">
        <f>'1.  LRAMVA Summary'!$Q$54</f>
        <v>0</v>
      </c>
      <c r="AS1000" s="289"/>
    </row>
    <row r="1001" spans="1:45" ht="15" customHeight="1" outlineLevel="1">
      <c r="A1001" s="521"/>
      <c r="B1001" s="493" t="s">
        <v>494</v>
      </c>
      <c r="C1001" s="286"/>
      <c r="D1001" s="286"/>
      <c r="E1001" s="286"/>
      <c r="F1001" s="286"/>
      <c r="G1001" s="286"/>
      <c r="H1001" s="286"/>
      <c r="I1001" s="286"/>
      <c r="J1001" s="286"/>
      <c r="K1001" s="286"/>
      <c r="L1001" s="286"/>
      <c r="M1001" s="286"/>
      <c r="N1001" s="286"/>
      <c r="O1001" s="286"/>
      <c r="P1001" s="286"/>
      <c r="Q1001" s="287"/>
      <c r="R1001" s="286"/>
      <c r="S1001" s="286"/>
      <c r="T1001" s="286"/>
      <c r="U1001" s="286"/>
      <c r="V1001" s="286"/>
      <c r="W1001" s="286"/>
      <c r="X1001" s="286"/>
      <c r="Y1001" s="286"/>
      <c r="Z1001" s="286"/>
      <c r="AA1001" s="286"/>
      <c r="AB1001" s="286"/>
      <c r="AC1001" s="286"/>
      <c r="AD1001" s="286"/>
      <c r="AE1001" s="288"/>
      <c r="AF1001" s="288"/>
      <c r="AG1001" s="288"/>
      <c r="AH1001" s="288"/>
      <c r="AI1001" s="288"/>
      <c r="AJ1001" s="288"/>
      <c r="AK1001" s="288"/>
      <c r="AL1001" s="288"/>
      <c r="AM1001" s="288"/>
      <c r="AN1001" s="288"/>
      <c r="AO1001" s="288"/>
      <c r="AP1001" s="288"/>
      <c r="AQ1001" s="288"/>
      <c r="AR1001" s="288"/>
      <c r="AS1001" s="289"/>
    </row>
    <row r="1002" spans="1:45" ht="15" customHeight="1" outlineLevel="1">
      <c r="A1002" s="521">
        <v>1</v>
      </c>
      <c r="B1002" s="424" t="s">
        <v>95</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895">AF1002</f>
        <v>0</v>
      </c>
      <c r="AG1003" s="407">
        <f t="shared" ref="AG1003" si="2896">AG1002</f>
        <v>0</v>
      </c>
      <c r="AH1003" s="407">
        <f t="shared" ref="AH1003" si="2897">AH1002</f>
        <v>0</v>
      </c>
      <c r="AI1003" s="407">
        <f t="shared" ref="AI1003" si="2898">AI1002</f>
        <v>0</v>
      </c>
      <c r="AJ1003" s="407">
        <f t="shared" ref="AJ1003" si="2899">AJ1002</f>
        <v>0</v>
      </c>
      <c r="AK1003" s="407">
        <f t="shared" ref="AK1003" si="2900">AK1002</f>
        <v>0</v>
      </c>
      <c r="AL1003" s="407">
        <f t="shared" ref="AL1003" si="2901">AL1002</f>
        <v>0</v>
      </c>
      <c r="AM1003" s="407">
        <f t="shared" ref="AM1003" si="2902">AM1002</f>
        <v>0</v>
      </c>
      <c r="AN1003" s="407">
        <f t="shared" ref="AN1003" si="2903">AN1002</f>
        <v>0</v>
      </c>
      <c r="AO1003" s="407">
        <f t="shared" ref="AO1003" si="2904">AO1002</f>
        <v>0</v>
      </c>
      <c r="AP1003" s="407">
        <f t="shared" ref="AP1003" si="2905">AP1002</f>
        <v>0</v>
      </c>
      <c r="AQ1003" s="407">
        <f t="shared" ref="AQ1003" si="2906">AQ1002</f>
        <v>0</v>
      </c>
      <c r="AR1003" s="407">
        <f t="shared" ref="AR1003" si="2907">AR1002</f>
        <v>0</v>
      </c>
      <c r="AS1003" s="294"/>
    </row>
    <row r="1004" spans="1:45" ht="15" customHeight="1" outlineLevel="1">
      <c r="A1004" s="521"/>
      <c r="B1004" s="295"/>
      <c r="C1004" s="296"/>
      <c r="D1004" s="296"/>
      <c r="E1004" s="296"/>
      <c r="F1004" s="296"/>
      <c r="G1004" s="296"/>
      <c r="H1004" s="296"/>
      <c r="I1004" s="296"/>
      <c r="J1004" s="747"/>
      <c r="K1004" s="296"/>
      <c r="L1004" s="296"/>
      <c r="M1004" s="296"/>
      <c r="N1004" s="296"/>
      <c r="O1004" s="296"/>
      <c r="P1004" s="296"/>
      <c r="Q1004" s="297"/>
      <c r="R1004" s="296"/>
      <c r="S1004" s="296"/>
      <c r="T1004" s="296"/>
      <c r="U1004" s="296"/>
      <c r="V1004" s="296"/>
      <c r="W1004" s="296"/>
      <c r="X1004" s="296"/>
      <c r="Y1004" s="296"/>
      <c r="Z1004" s="296"/>
      <c r="AA1004" s="296"/>
      <c r="AB1004" s="296"/>
      <c r="AC1004" s="296"/>
      <c r="AD1004" s="296"/>
      <c r="AE1004" s="408"/>
      <c r="AF1004" s="409"/>
      <c r="AG1004" s="409"/>
      <c r="AH1004" s="409"/>
      <c r="AI1004" s="409"/>
      <c r="AJ1004" s="409"/>
      <c r="AK1004" s="409"/>
      <c r="AL1004" s="409"/>
      <c r="AM1004" s="409"/>
      <c r="AN1004" s="409"/>
      <c r="AO1004" s="409"/>
      <c r="AP1004" s="409"/>
      <c r="AQ1004" s="409"/>
      <c r="AR1004" s="409"/>
      <c r="AS1004" s="299"/>
    </row>
    <row r="1005" spans="1:45" ht="15" customHeight="1" outlineLevel="1">
      <c r="A1005" s="521">
        <v>2</v>
      </c>
      <c r="B1005" s="424" t="s">
        <v>96</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08">AF1005</f>
        <v>0</v>
      </c>
      <c r="AG1006" s="407">
        <f t="shared" ref="AG1006" si="2909">AG1005</f>
        <v>0</v>
      </c>
      <c r="AH1006" s="407">
        <f t="shared" ref="AH1006" si="2910">AH1005</f>
        <v>0</v>
      </c>
      <c r="AI1006" s="407">
        <f t="shared" ref="AI1006" si="2911">AI1005</f>
        <v>0</v>
      </c>
      <c r="AJ1006" s="407">
        <f t="shared" ref="AJ1006" si="2912">AJ1005</f>
        <v>0</v>
      </c>
      <c r="AK1006" s="407">
        <f t="shared" ref="AK1006" si="2913">AK1005</f>
        <v>0</v>
      </c>
      <c r="AL1006" s="407">
        <f t="shared" ref="AL1006" si="2914">AL1005</f>
        <v>0</v>
      </c>
      <c r="AM1006" s="407">
        <f t="shared" ref="AM1006" si="2915">AM1005</f>
        <v>0</v>
      </c>
      <c r="AN1006" s="407">
        <f t="shared" ref="AN1006" si="2916">AN1005</f>
        <v>0</v>
      </c>
      <c r="AO1006" s="407">
        <f t="shared" ref="AO1006" si="2917">AO1005</f>
        <v>0</v>
      </c>
      <c r="AP1006" s="407">
        <f t="shared" ref="AP1006" si="2918">AP1005</f>
        <v>0</v>
      </c>
      <c r="AQ1006" s="407">
        <f t="shared" ref="AQ1006" si="2919">AQ1005</f>
        <v>0</v>
      </c>
      <c r="AR1006" s="407">
        <f t="shared" ref="AR1006" si="2920">AR1005</f>
        <v>0</v>
      </c>
      <c r="AS1006" s="294"/>
    </row>
    <row r="1007" spans="1:45" ht="15" customHeight="1" outlineLevel="1">
      <c r="A1007" s="521"/>
      <c r="B1007" s="295"/>
      <c r="C1007" s="296"/>
      <c r="D1007" s="301"/>
      <c r="E1007" s="301"/>
      <c r="F1007" s="301"/>
      <c r="G1007" s="301"/>
      <c r="H1007" s="301"/>
      <c r="I1007" s="301"/>
      <c r="J1007" s="301"/>
      <c r="K1007" s="301"/>
      <c r="L1007" s="301"/>
      <c r="M1007" s="301"/>
      <c r="N1007" s="301"/>
      <c r="O1007" s="301"/>
      <c r="P1007" s="301"/>
      <c r="Q1007" s="297"/>
      <c r="R1007" s="301"/>
      <c r="S1007" s="301"/>
      <c r="T1007" s="301"/>
      <c r="U1007" s="301"/>
      <c r="V1007" s="301"/>
      <c r="W1007" s="301"/>
      <c r="X1007" s="301"/>
      <c r="Y1007" s="301"/>
      <c r="Z1007" s="301"/>
      <c r="AA1007" s="301"/>
      <c r="AB1007" s="301"/>
      <c r="AC1007" s="301"/>
      <c r="AD1007" s="301"/>
      <c r="AE1007" s="408"/>
      <c r="AF1007" s="409"/>
      <c r="AG1007" s="409"/>
      <c r="AH1007" s="409"/>
      <c r="AI1007" s="409"/>
      <c r="AJ1007" s="409"/>
      <c r="AK1007" s="409"/>
      <c r="AL1007" s="409"/>
      <c r="AM1007" s="409"/>
      <c r="AN1007" s="409"/>
      <c r="AO1007" s="409"/>
      <c r="AP1007" s="409"/>
      <c r="AQ1007" s="409"/>
      <c r="AR1007" s="409"/>
      <c r="AS1007" s="299"/>
    </row>
    <row r="1008" spans="1:45" ht="15" customHeight="1" outlineLevel="1">
      <c r="A1008" s="521">
        <v>3</v>
      </c>
      <c r="B1008" s="424" t="s">
        <v>97</v>
      </c>
      <c r="C1008" s="288" t="s">
        <v>25</v>
      </c>
      <c r="D1008" s="292"/>
      <c r="E1008" s="292"/>
      <c r="F1008" s="292"/>
      <c r="G1008" s="292"/>
      <c r="H1008" s="292"/>
      <c r="I1008" s="292"/>
      <c r="J1008" s="292"/>
      <c r="K1008" s="292"/>
      <c r="L1008" s="292"/>
      <c r="M1008" s="292"/>
      <c r="N1008" s="292"/>
      <c r="O1008" s="292"/>
      <c r="P1008" s="292"/>
      <c r="Q1008" s="288"/>
      <c r="R1008" s="292"/>
      <c r="S1008" s="292"/>
      <c r="T1008" s="292"/>
      <c r="U1008" s="292"/>
      <c r="V1008" s="292"/>
      <c r="W1008" s="292"/>
      <c r="X1008" s="292"/>
      <c r="Y1008" s="292"/>
      <c r="Z1008" s="292"/>
      <c r="AA1008" s="292"/>
      <c r="AB1008" s="292"/>
      <c r="AC1008" s="292"/>
      <c r="AD1008" s="292"/>
      <c r="AE1008" s="411"/>
      <c r="AF1008" s="411"/>
      <c r="AG1008" s="411"/>
      <c r="AH1008" s="411"/>
      <c r="AI1008" s="411"/>
      <c r="AJ1008" s="411"/>
      <c r="AK1008" s="411"/>
      <c r="AL1008" s="406"/>
      <c r="AM1008" s="406"/>
      <c r="AN1008" s="406"/>
      <c r="AO1008" s="406"/>
      <c r="AP1008" s="406"/>
      <c r="AQ1008" s="406"/>
      <c r="AR1008" s="406"/>
      <c r="AS1008" s="293">
        <f>SUM(AE1008:AR1008)</f>
        <v>0</v>
      </c>
    </row>
    <row r="1009" spans="1:45" ht="15" customHeight="1" outlineLevel="1">
      <c r="A1009" s="521"/>
      <c r="B1009" s="291" t="s">
        <v>345</v>
      </c>
      <c r="C1009" s="288" t="s">
        <v>163</v>
      </c>
      <c r="D1009" s="292"/>
      <c r="E1009" s="292"/>
      <c r="F1009" s="292"/>
      <c r="G1009" s="292"/>
      <c r="H1009" s="292"/>
      <c r="I1009" s="292"/>
      <c r="J1009" s="292"/>
      <c r="K1009" s="292"/>
      <c r="L1009" s="292"/>
      <c r="M1009" s="292"/>
      <c r="N1009" s="292"/>
      <c r="O1009" s="292"/>
      <c r="P1009" s="292"/>
      <c r="Q1009" s="464"/>
      <c r="R1009" s="292"/>
      <c r="S1009" s="292"/>
      <c r="T1009" s="292"/>
      <c r="U1009" s="292"/>
      <c r="V1009" s="292"/>
      <c r="W1009" s="292"/>
      <c r="X1009" s="292"/>
      <c r="Y1009" s="292"/>
      <c r="Z1009" s="292"/>
      <c r="AA1009" s="292"/>
      <c r="AB1009" s="292"/>
      <c r="AC1009" s="292"/>
      <c r="AD1009" s="292"/>
      <c r="AE1009" s="407">
        <f>AE1008</f>
        <v>0</v>
      </c>
      <c r="AF1009" s="407">
        <f t="shared" ref="AF1009" si="2921">AF1008</f>
        <v>0</v>
      </c>
      <c r="AG1009" s="407">
        <f t="shared" ref="AG1009" si="2922">AG1008</f>
        <v>0</v>
      </c>
      <c r="AH1009" s="407">
        <f t="shared" ref="AH1009" si="2923">AH1008</f>
        <v>0</v>
      </c>
      <c r="AI1009" s="407">
        <f t="shared" ref="AI1009" si="2924">AI1008</f>
        <v>0</v>
      </c>
      <c r="AJ1009" s="407">
        <f t="shared" ref="AJ1009" si="2925">AJ1008</f>
        <v>0</v>
      </c>
      <c r="AK1009" s="407">
        <f t="shared" ref="AK1009" si="2926">AK1008</f>
        <v>0</v>
      </c>
      <c r="AL1009" s="407">
        <f t="shared" ref="AL1009" si="2927">AL1008</f>
        <v>0</v>
      </c>
      <c r="AM1009" s="407">
        <f t="shared" ref="AM1009" si="2928">AM1008</f>
        <v>0</v>
      </c>
      <c r="AN1009" s="407">
        <f t="shared" ref="AN1009" si="2929">AN1008</f>
        <v>0</v>
      </c>
      <c r="AO1009" s="407">
        <f t="shared" ref="AO1009" si="2930">AO1008</f>
        <v>0</v>
      </c>
      <c r="AP1009" s="407">
        <f t="shared" ref="AP1009" si="2931">AP1008</f>
        <v>0</v>
      </c>
      <c r="AQ1009" s="407">
        <f t="shared" ref="AQ1009" si="2932">AQ1008</f>
        <v>0</v>
      </c>
      <c r="AR1009" s="407">
        <f t="shared" ref="AR1009" si="2933">AR1008</f>
        <v>0</v>
      </c>
      <c r="AS1009" s="294"/>
    </row>
    <row r="1010" spans="1:45" ht="15" customHeight="1" outlineLevel="1">
      <c r="A1010" s="521"/>
      <c r="B1010" s="291"/>
      <c r="C1010" s="302"/>
      <c r="D1010" s="288"/>
      <c r="E1010" s="288"/>
      <c r="F1010" s="288"/>
      <c r="G1010" s="288"/>
      <c r="H1010" s="288"/>
      <c r="I1010" s="288"/>
      <c r="J1010" s="288"/>
      <c r="K1010" s="288"/>
      <c r="L1010" s="288"/>
      <c r="M1010" s="288"/>
      <c r="N1010" s="288"/>
      <c r="O1010" s="288"/>
      <c r="P1010" s="288"/>
      <c r="Q1010" s="288"/>
      <c r="R1010" s="288"/>
      <c r="S1010" s="288"/>
      <c r="T1010" s="288"/>
      <c r="U1010" s="288"/>
      <c r="V1010" s="288"/>
      <c r="W1010" s="288"/>
      <c r="X1010" s="288"/>
      <c r="Y1010" s="288"/>
      <c r="Z1010" s="288"/>
      <c r="AA1010" s="288"/>
      <c r="AB1010" s="288"/>
      <c r="AC1010" s="288"/>
      <c r="AD1010" s="288"/>
      <c r="AE1010" s="408"/>
      <c r="AF1010" s="408"/>
      <c r="AG1010" s="408"/>
      <c r="AH1010" s="408"/>
      <c r="AI1010" s="408"/>
      <c r="AJ1010" s="408"/>
      <c r="AK1010" s="408"/>
      <c r="AL1010" s="408"/>
      <c r="AM1010" s="408"/>
      <c r="AN1010" s="408"/>
      <c r="AO1010" s="408"/>
      <c r="AP1010" s="408"/>
      <c r="AQ1010" s="408"/>
      <c r="AR1010" s="408"/>
      <c r="AS1010" s="303"/>
    </row>
    <row r="1011" spans="1:45" ht="15" customHeight="1" outlineLevel="1">
      <c r="A1011" s="521">
        <v>4</v>
      </c>
      <c r="B1011" s="509" t="s">
        <v>663</v>
      </c>
      <c r="C1011" s="288" t="s">
        <v>25</v>
      </c>
      <c r="D1011" s="292"/>
      <c r="E1011" s="292"/>
      <c r="F1011" s="292"/>
      <c r="G1011" s="292"/>
      <c r="H1011" s="292"/>
      <c r="I1011" s="292"/>
      <c r="J1011" s="292"/>
      <c r="K1011" s="292"/>
      <c r="L1011" s="292"/>
      <c r="M1011" s="292"/>
      <c r="N1011" s="292"/>
      <c r="O1011" s="292"/>
      <c r="P1011" s="292"/>
      <c r="Q1011" s="288"/>
      <c r="R1011" s="292"/>
      <c r="S1011" s="292"/>
      <c r="T1011" s="292"/>
      <c r="U1011" s="292"/>
      <c r="V1011" s="292"/>
      <c r="W1011" s="292"/>
      <c r="X1011" s="292"/>
      <c r="Y1011" s="292"/>
      <c r="Z1011" s="292"/>
      <c r="AA1011" s="292"/>
      <c r="AB1011" s="292"/>
      <c r="AC1011" s="292"/>
      <c r="AD1011" s="292"/>
      <c r="AE1011" s="411"/>
      <c r="AF1011" s="411"/>
      <c r="AG1011" s="411"/>
      <c r="AH1011" s="411"/>
      <c r="AI1011" s="411"/>
      <c r="AJ1011" s="411"/>
      <c r="AK1011" s="411"/>
      <c r="AL1011" s="406"/>
      <c r="AM1011" s="406"/>
      <c r="AN1011" s="406"/>
      <c r="AO1011" s="406"/>
      <c r="AP1011" s="406"/>
      <c r="AQ1011" s="406"/>
      <c r="AR1011" s="406"/>
      <c r="AS1011" s="293">
        <f>SUM(AE1011:AR1011)</f>
        <v>0</v>
      </c>
    </row>
    <row r="1012" spans="1:45" ht="15" customHeight="1" outlineLevel="1">
      <c r="A1012" s="521"/>
      <c r="B1012" s="291" t="s">
        <v>345</v>
      </c>
      <c r="C1012" s="288" t="s">
        <v>163</v>
      </c>
      <c r="D1012" s="292"/>
      <c r="E1012" s="292"/>
      <c r="F1012" s="292"/>
      <c r="G1012" s="292"/>
      <c r="H1012" s="292"/>
      <c r="I1012" s="292"/>
      <c r="J1012" s="292"/>
      <c r="K1012" s="292"/>
      <c r="L1012" s="292"/>
      <c r="M1012" s="292"/>
      <c r="N1012" s="292"/>
      <c r="O1012" s="292"/>
      <c r="P1012" s="292"/>
      <c r="Q1012" s="464"/>
      <c r="R1012" s="292"/>
      <c r="S1012" s="292"/>
      <c r="T1012" s="292"/>
      <c r="U1012" s="292"/>
      <c r="V1012" s="292"/>
      <c r="W1012" s="292"/>
      <c r="X1012" s="292"/>
      <c r="Y1012" s="292"/>
      <c r="Z1012" s="292"/>
      <c r="AA1012" s="292"/>
      <c r="AB1012" s="292"/>
      <c r="AC1012" s="292"/>
      <c r="AD1012" s="292"/>
      <c r="AE1012" s="407">
        <f>AE1011</f>
        <v>0</v>
      </c>
      <c r="AF1012" s="407">
        <f t="shared" ref="AF1012" si="2934">AF1011</f>
        <v>0</v>
      </c>
      <c r="AG1012" s="407">
        <f t="shared" ref="AG1012" si="2935">AG1011</f>
        <v>0</v>
      </c>
      <c r="AH1012" s="407">
        <f t="shared" ref="AH1012" si="2936">AH1011</f>
        <v>0</v>
      </c>
      <c r="AI1012" s="407">
        <f t="shared" ref="AI1012" si="2937">AI1011</f>
        <v>0</v>
      </c>
      <c r="AJ1012" s="407">
        <f t="shared" ref="AJ1012" si="2938">AJ1011</f>
        <v>0</v>
      </c>
      <c r="AK1012" s="407">
        <f t="shared" ref="AK1012" si="2939">AK1011</f>
        <v>0</v>
      </c>
      <c r="AL1012" s="407">
        <f t="shared" ref="AL1012" si="2940">AL1011</f>
        <v>0</v>
      </c>
      <c r="AM1012" s="407">
        <f t="shared" ref="AM1012" si="2941">AM1011</f>
        <v>0</v>
      </c>
      <c r="AN1012" s="407">
        <f t="shared" ref="AN1012" si="2942">AN1011</f>
        <v>0</v>
      </c>
      <c r="AO1012" s="407">
        <f t="shared" ref="AO1012" si="2943">AO1011</f>
        <v>0</v>
      </c>
      <c r="AP1012" s="407">
        <f t="shared" ref="AP1012" si="2944">AP1011</f>
        <v>0</v>
      </c>
      <c r="AQ1012" s="407">
        <f t="shared" ref="AQ1012" si="2945">AQ1011</f>
        <v>0</v>
      </c>
      <c r="AR1012" s="407">
        <f t="shared" ref="AR1012" si="2946">AR1011</f>
        <v>0</v>
      </c>
      <c r="AS1012" s="294"/>
    </row>
    <row r="1013" spans="1:45" ht="15" customHeight="1" outlineLevel="1">
      <c r="A1013" s="521"/>
      <c r="B1013" s="291"/>
      <c r="C1013" s="302"/>
      <c r="D1013" s="301"/>
      <c r="E1013" s="301"/>
      <c r="F1013" s="301"/>
      <c r="G1013" s="301"/>
      <c r="H1013" s="301"/>
      <c r="I1013" s="301"/>
      <c r="J1013" s="301"/>
      <c r="K1013" s="301"/>
      <c r="L1013" s="301"/>
      <c r="M1013" s="301"/>
      <c r="N1013" s="301"/>
      <c r="O1013" s="301"/>
      <c r="P1013" s="301"/>
      <c r="Q1013" s="288"/>
      <c r="R1013" s="301"/>
      <c r="S1013" s="301"/>
      <c r="T1013" s="301"/>
      <c r="U1013" s="301"/>
      <c r="V1013" s="301"/>
      <c r="W1013" s="301"/>
      <c r="X1013" s="301"/>
      <c r="Y1013" s="301"/>
      <c r="Z1013" s="301"/>
      <c r="AA1013" s="301"/>
      <c r="AB1013" s="301"/>
      <c r="AC1013" s="301"/>
      <c r="AD1013" s="301"/>
      <c r="AE1013" s="408"/>
      <c r="AF1013" s="408"/>
      <c r="AG1013" s="408"/>
      <c r="AH1013" s="408"/>
      <c r="AI1013" s="408"/>
      <c r="AJ1013" s="408"/>
      <c r="AK1013" s="408"/>
      <c r="AL1013" s="408"/>
      <c r="AM1013" s="408"/>
      <c r="AN1013" s="408"/>
      <c r="AO1013" s="408"/>
      <c r="AP1013" s="408"/>
      <c r="AQ1013" s="408"/>
      <c r="AR1013" s="408"/>
      <c r="AS1013" s="303"/>
    </row>
    <row r="1014" spans="1:45" ht="15" customHeight="1" outlineLevel="1">
      <c r="A1014" s="521">
        <v>5</v>
      </c>
      <c r="B1014" s="424" t="s">
        <v>98</v>
      </c>
      <c r="C1014" s="288" t="s">
        <v>25</v>
      </c>
      <c r="D1014" s="292"/>
      <c r="E1014" s="292"/>
      <c r="F1014" s="292"/>
      <c r="G1014" s="292"/>
      <c r="H1014" s="292"/>
      <c r="I1014" s="292"/>
      <c r="J1014" s="292"/>
      <c r="K1014" s="292"/>
      <c r="L1014" s="292"/>
      <c r="M1014" s="292"/>
      <c r="N1014" s="292"/>
      <c r="O1014" s="292"/>
      <c r="P1014" s="292"/>
      <c r="Q1014" s="288"/>
      <c r="R1014" s="292"/>
      <c r="S1014" s="292"/>
      <c r="T1014" s="292"/>
      <c r="U1014" s="292"/>
      <c r="V1014" s="292"/>
      <c r="W1014" s="292"/>
      <c r="X1014" s="292"/>
      <c r="Y1014" s="292"/>
      <c r="Z1014" s="292"/>
      <c r="AA1014" s="292"/>
      <c r="AB1014" s="292"/>
      <c r="AC1014" s="292"/>
      <c r="AD1014" s="292"/>
      <c r="AE1014" s="411"/>
      <c r="AF1014" s="411"/>
      <c r="AG1014" s="411"/>
      <c r="AH1014" s="411"/>
      <c r="AI1014" s="411"/>
      <c r="AJ1014" s="411"/>
      <c r="AK1014" s="411"/>
      <c r="AL1014" s="406"/>
      <c r="AM1014" s="406"/>
      <c r="AN1014" s="406"/>
      <c r="AO1014" s="406"/>
      <c r="AP1014" s="406"/>
      <c r="AQ1014" s="406"/>
      <c r="AR1014" s="406"/>
      <c r="AS1014" s="293">
        <f>SUM(AE1014:AR1014)</f>
        <v>0</v>
      </c>
    </row>
    <row r="1015" spans="1:45" ht="15" customHeight="1" outlineLevel="1">
      <c r="A1015" s="521"/>
      <c r="B1015" s="291" t="s">
        <v>345</v>
      </c>
      <c r="C1015" s="288" t="s">
        <v>163</v>
      </c>
      <c r="D1015" s="292"/>
      <c r="E1015" s="292"/>
      <c r="F1015" s="292"/>
      <c r="G1015" s="292"/>
      <c r="H1015" s="292"/>
      <c r="I1015" s="292"/>
      <c r="J1015" s="292"/>
      <c r="K1015" s="292"/>
      <c r="L1015" s="292"/>
      <c r="M1015" s="292"/>
      <c r="N1015" s="292"/>
      <c r="O1015" s="292"/>
      <c r="P1015" s="292"/>
      <c r="Q1015" s="464"/>
      <c r="R1015" s="292"/>
      <c r="S1015" s="292"/>
      <c r="T1015" s="292"/>
      <c r="U1015" s="292"/>
      <c r="V1015" s="292"/>
      <c r="W1015" s="292"/>
      <c r="X1015" s="292"/>
      <c r="Y1015" s="292"/>
      <c r="Z1015" s="292"/>
      <c r="AA1015" s="292"/>
      <c r="AB1015" s="292"/>
      <c r="AC1015" s="292"/>
      <c r="AD1015" s="292"/>
      <c r="AE1015" s="407">
        <f>AE1014</f>
        <v>0</v>
      </c>
      <c r="AF1015" s="407">
        <f t="shared" ref="AF1015" si="2947">AF1014</f>
        <v>0</v>
      </c>
      <c r="AG1015" s="407">
        <f t="shared" ref="AG1015" si="2948">AG1014</f>
        <v>0</v>
      </c>
      <c r="AH1015" s="407">
        <f t="shared" ref="AH1015" si="2949">AH1014</f>
        <v>0</v>
      </c>
      <c r="AI1015" s="407">
        <f t="shared" ref="AI1015" si="2950">AI1014</f>
        <v>0</v>
      </c>
      <c r="AJ1015" s="407">
        <f t="shared" ref="AJ1015" si="2951">AJ1014</f>
        <v>0</v>
      </c>
      <c r="AK1015" s="407">
        <f t="shared" ref="AK1015" si="2952">AK1014</f>
        <v>0</v>
      </c>
      <c r="AL1015" s="407">
        <f t="shared" ref="AL1015" si="2953">AL1014</f>
        <v>0</v>
      </c>
      <c r="AM1015" s="407">
        <f t="shared" ref="AM1015" si="2954">AM1014</f>
        <v>0</v>
      </c>
      <c r="AN1015" s="407">
        <f t="shared" ref="AN1015" si="2955">AN1014</f>
        <v>0</v>
      </c>
      <c r="AO1015" s="407">
        <f t="shared" ref="AO1015" si="2956">AO1014</f>
        <v>0</v>
      </c>
      <c r="AP1015" s="407">
        <f t="shared" ref="AP1015" si="2957">AP1014</f>
        <v>0</v>
      </c>
      <c r="AQ1015" s="407">
        <f t="shared" ref="AQ1015" si="2958">AQ1014</f>
        <v>0</v>
      </c>
      <c r="AR1015" s="407">
        <f t="shared" ref="AR1015" si="2959">AR1014</f>
        <v>0</v>
      </c>
      <c r="AS1015" s="294"/>
    </row>
    <row r="1016" spans="1:45" ht="15" customHeight="1" outlineLevel="1">
      <c r="A1016" s="521"/>
      <c r="B1016" s="291"/>
      <c r="C1016" s="288"/>
      <c r="D1016" s="288"/>
      <c r="E1016" s="288"/>
      <c r="F1016" s="288"/>
      <c r="G1016" s="288"/>
      <c r="H1016" s="288"/>
      <c r="I1016" s="288"/>
      <c r="J1016" s="288"/>
      <c r="K1016" s="288"/>
      <c r="L1016" s="288"/>
      <c r="M1016" s="288"/>
      <c r="N1016" s="288"/>
      <c r="O1016" s="288"/>
      <c r="P1016" s="288"/>
      <c r="Q1016" s="288"/>
      <c r="R1016" s="288"/>
      <c r="S1016" s="288"/>
      <c r="T1016" s="288"/>
      <c r="U1016" s="288"/>
      <c r="V1016" s="288"/>
      <c r="W1016" s="288"/>
      <c r="X1016" s="288"/>
      <c r="Y1016" s="288"/>
      <c r="Z1016" s="288"/>
      <c r="AA1016" s="288"/>
      <c r="AB1016" s="288"/>
      <c r="AC1016" s="288"/>
      <c r="AD1016" s="288"/>
      <c r="AE1016" s="418"/>
      <c r="AF1016" s="419"/>
      <c r="AG1016" s="419"/>
      <c r="AH1016" s="419"/>
      <c r="AI1016" s="419"/>
      <c r="AJ1016" s="419"/>
      <c r="AK1016" s="419"/>
      <c r="AL1016" s="419"/>
      <c r="AM1016" s="419"/>
      <c r="AN1016" s="419"/>
      <c r="AO1016" s="419"/>
      <c r="AP1016" s="419"/>
      <c r="AQ1016" s="419"/>
      <c r="AR1016" s="419"/>
      <c r="AS1016" s="294"/>
    </row>
    <row r="1017" spans="1:45" ht="15.75" outlineLevel="1">
      <c r="A1017" s="521"/>
      <c r="B1017" s="316" t="s">
        <v>495</v>
      </c>
      <c r="C1017" s="286"/>
      <c r="D1017" s="286"/>
      <c r="E1017" s="286"/>
      <c r="F1017" s="286"/>
      <c r="G1017" s="286"/>
      <c r="H1017" s="286"/>
      <c r="I1017" s="286"/>
      <c r="J1017" s="286"/>
      <c r="K1017" s="286"/>
      <c r="L1017" s="286"/>
      <c r="M1017" s="286"/>
      <c r="N1017" s="286"/>
      <c r="O1017" s="286"/>
      <c r="P1017" s="286"/>
      <c r="Q1017" s="287"/>
      <c r="R1017" s="286"/>
      <c r="S1017" s="286"/>
      <c r="T1017" s="286"/>
      <c r="U1017" s="286"/>
      <c r="V1017" s="286"/>
      <c r="W1017" s="286"/>
      <c r="X1017" s="286"/>
      <c r="Y1017" s="286"/>
      <c r="Z1017" s="286"/>
      <c r="AA1017" s="286"/>
      <c r="AB1017" s="286"/>
      <c r="AC1017" s="286"/>
      <c r="AD1017" s="286"/>
      <c r="AE1017" s="410"/>
      <c r="AF1017" s="410"/>
      <c r="AG1017" s="410"/>
      <c r="AH1017" s="410"/>
      <c r="AI1017" s="410"/>
      <c r="AJ1017" s="410"/>
      <c r="AK1017" s="410"/>
      <c r="AL1017" s="410"/>
      <c r="AM1017" s="410"/>
      <c r="AN1017" s="410"/>
      <c r="AO1017" s="410"/>
      <c r="AP1017" s="410"/>
      <c r="AQ1017" s="410"/>
      <c r="AR1017" s="410"/>
      <c r="AS1017" s="289"/>
    </row>
    <row r="1018" spans="1:45" ht="15" customHeight="1" outlineLevel="1">
      <c r="A1018" s="521">
        <v>6</v>
      </c>
      <c r="B1018" s="424" t="s">
        <v>99</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60">AF1018</f>
        <v>0</v>
      </c>
      <c r="AG1019" s="407">
        <f t="shared" ref="AG1019" si="2961">AG1018</f>
        <v>0</v>
      </c>
      <c r="AH1019" s="407">
        <f t="shared" ref="AH1019" si="2962">AH1018</f>
        <v>0</v>
      </c>
      <c r="AI1019" s="407">
        <f t="shared" ref="AI1019" si="2963">AI1018</f>
        <v>0</v>
      </c>
      <c r="AJ1019" s="407">
        <f t="shared" ref="AJ1019" si="2964">AJ1018</f>
        <v>0</v>
      </c>
      <c r="AK1019" s="407">
        <f t="shared" ref="AK1019" si="2965">AK1018</f>
        <v>0</v>
      </c>
      <c r="AL1019" s="407">
        <f t="shared" ref="AL1019" si="2966">AL1018</f>
        <v>0</v>
      </c>
      <c r="AM1019" s="407">
        <f t="shared" ref="AM1019" si="2967">AM1018</f>
        <v>0</v>
      </c>
      <c r="AN1019" s="407">
        <f t="shared" ref="AN1019" si="2968">AN1018</f>
        <v>0</v>
      </c>
      <c r="AO1019" s="407">
        <f t="shared" ref="AO1019" si="2969">AO1018</f>
        <v>0</v>
      </c>
      <c r="AP1019" s="407">
        <f t="shared" ref="AP1019" si="2970">AP1018</f>
        <v>0</v>
      </c>
      <c r="AQ1019" s="407">
        <f t="shared" ref="AQ1019" si="2971">AQ1018</f>
        <v>0</v>
      </c>
      <c r="AR1019" s="407">
        <f t="shared" ref="AR1019" si="2972">AR1018</f>
        <v>0</v>
      </c>
      <c r="AS1019" s="308"/>
    </row>
    <row r="1020" spans="1:45" ht="15" customHeight="1" outlineLevel="1">
      <c r="A1020" s="521"/>
      <c r="B1020" s="307"/>
      <c r="C1020" s="309"/>
      <c r="D1020" s="288"/>
      <c r="E1020" s="288"/>
      <c r="F1020" s="288"/>
      <c r="G1020" s="288"/>
      <c r="H1020" s="288"/>
      <c r="I1020" s="288"/>
      <c r="J1020" s="288"/>
      <c r="K1020" s="288"/>
      <c r="L1020" s="288"/>
      <c r="M1020" s="288"/>
      <c r="N1020" s="288"/>
      <c r="O1020" s="288"/>
      <c r="P1020" s="288"/>
      <c r="Q1020" s="288"/>
      <c r="R1020" s="288"/>
      <c r="S1020" s="288"/>
      <c r="T1020" s="288"/>
      <c r="U1020" s="288"/>
      <c r="V1020" s="288"/>
      <c r="W1020" s="288"/>
      <c r="X1020" s="288"/>
      <c r="Y1020" s="288"/>
      <c r="Z1020" s="288"/>
      <c r="AA1020" s="288"/>
      <c r="AB1020" s="288"/>
      <c r="AC1020" s="288"/>
      <c r="AD1020" s="288"/>
      <c r="AE1020" s="412"/>
      <c r="AF1020" s="412"/>
      <c r="AG1020" s="412"/>
      <c r="AH1020" s="412"/>
      <c r="AI1020" s="412"/>
      <c r="AJ1020" s="412"/>
      <c r="AK1020" s="412"/>
      <c r="AL1020" s="412"/>
      <c r="AM1020" s="412"/>
      <c r="AN1020" s="412"/>
      <c r="AO1020" s="412"/>
      <c r="AP1020" s="412"/>
      <c r="AQ1020" s="412"/>
      <c r="AR1020" s="412"/>
      <c r="AS1020" s="310"/>
    </row>
    <row r="1021" spans="1:45" ht="15" customHeight="1" outlineLevel="1">
      <c r="A1021" s="521">
        <v>7</v>
      </c>
      <c r="B1021" s="424" t="s">
        <v>100</v>
      </c>
      <c r="C1021" s="288" t="s">
        <v>25</v>
      </c>
      <c r="D1021" s="292"/>
      <c r="E1021" s="292"/>
      <c r="F1021" s="292"/>
      <c r="G1021" s="292"/>
      <c r="H1021" s="292"/>
      <c r="I1021" s="292"/>
      <c r="J1021" s="292"/>
      <c r="K1021" s="292"/>
      <c r="L1021" s="292"/>
      <c r="M1021" s="292"/>
      <c r="N1021" s="292"/>
      <c r="O1021" s="292"/>
      <c r="P1021" s="292"/>
      <c r="Q1021" s="292">
        <v>12</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12</v>
      </c>
      <c r="R1022" s="292"/>
      <c r="S1022" s="292"/>
      <c r="T1022" s="292"/>
      <c r="U1022" s="292"/>
      <c r="V1022" s="292"/>
      <c r="W1022" s="292"/>
      <c r="X1022" s="292"/>
      <c r="Y1022" s="292"/>
      <c r="Z1022" s="292"/>
      <c r="AA1022" s="292"/>
      <c r="AB1022" s="292"/>
      <c r="AC1022" s="292"/>
      <c r="AD1022" s="292"/>
      <c r="AE1022" s="407">
        <f>AE1021</f>
        <v>0</v>
      </c>
      <c r="AF1022" s="407">
        <f t="shared" ref="AF1022" si="2973">AF1021</f>
        <v>0</v>
      </c>
      <c r="AG1022" s="407">
        <f t="shared" ref="AG1022" si="2974">AG1021</f>
        <v>0</v>
      </c>
      <c r="AH1022" s="407">
        <f t="shared" ref="AH1022" si="2975">AH1021</f>
        <v>0</v>
      </c>
      <c r="AI1022" s="407">
        <f t="shared" ref="AI1022" si="2976">AI1021</f>
        <v>0</v>
      </c>
      <c r="AJ1022" s="407">
        <f t="shared" ref="AJ1022" si="2977">AJ1021</f>
        <v>0</v>
      </c>
      <c r="AK1022" s="407">
        <f t="shared" ref="AK1022" si="2978">AK1021</f>
        <v>0</v>
      </c>
      <c r="AL1022" s="407">
        <f t="shared" ref="AL1022" si="2979">AL1021</f>
        <v>0</v>
      </c>
      <c r="AM1022" s="407">
        <f t="shared" ref="AM1022" si="2980">AM1021</f>
        <v>0</v>
      </c>
      <c r="AN1022" s="407">
        <f t="shared" ref="AN1022" si="2981">AN1021</f>
        <v>0</v>
      </c>
      <c r="AO1022" s="407">
        <f t="shared" ref="AO1022" si="2982">AO1021</f>
        <v>0</v>
      </c>
      <c r="AP1022" s="407">
        <f t="shared" ref="AP1022" si="2983">AP1021</f>
        <v>0</v>
      </c>
      <c r="AQ1022" s="407">
        <f t="shared" ref="AQ1022" si="2984">AQ1021</f>
        <v>0</v>
      </c>
      <c r="AR1022" s="407">
        <f t="shared" ref="AR1022" si="2985">AR1021</f>
        <v>0</v>
      </c>
      <c r="AS1022" s="308"/>
    </row>
    <row r="1023" spans="1:45" ht="15" customHeight="1" outlineLevel="1">
      <c r="A1023" s="521"/>
      <c r="B1023" s="311"/>
      <c r="C1023" s="309"/>
      <c r="D1023" s="288"/>
      <c r="E1023" s="288"/>
      <c r="F1023" s="288"/>
      <c r="G1023" s="288"/>
      <c r="H1023" s="288"/>
      <c r="I1023" s="288"/>
      <c r="J1023" s="288"/>
      <c r="K1023" s="288"/>
      <c r="L1023" s="288"/>
      <c r="M1023" s="288"/>
      <c r="N1023" s="288"/>
      <c r="O1023" s="288"/>
      <c r="P1023" s="288"/>
      <c r="Q1023" s="288"/>
      <c r="R1023" s="288"/>
      <c r="S1023" s="288"/>
      <c r="T1023" s="288"/>
      <c r="U1023" s="288"/>
      <c r="V1023" s="288"/>
      <c r="W1023" s="288"/>
      <c r="X1023" s="288"/>
      <c r="Y1023" s="288"/>
      <c r="Z1023" s="288"/>
      <c r="AA1023" s="288"/>
      <c r="AB1023" s="288"/>
      <c r="AC1023" s="288"/>
      <c r="AD1023" s="288"/>
      <c r="AE1023" s="412"/>
      <c r="AF1023" s="413"/>
      <c r="AG1023" s="412"/>
      <c r="AH1023" s="412"/>
      <c r="AI1023" s="412"/>
      <c r="AJ1023" s="412"/>
      <c r="AK1023" s="412"/>
      <c r="AL1023" s="412"/>
      <c r="AM1023" s="412"/>
      <c r="AN1023" s="412"/>
      <c r="AO1023" s="412"/>
      <c r="AP1023" s="412"/>
      <c r="AQ1023" s="412"/>
      <c r="AR1023" s="412"/>
      <c r="AS1023" s="310"/>
    </row>
    <row r="1024" spans="1:45" ht="15" customHeight="1" outlineLevel="1">
      <c r="A1024" s="521">
        <v>8</v>
      </c>
      <c r="B1024" s="424" t="s">
        <v>101</v>
      </c>
      <c r="C1024" s="288" t="s">
        <v>25</v>
      </c>
      <c r="D1024" s="292"/>
      <c r="E1024" s="292"/>
      <c r="F1024" s="292"/>
      <c r="G1024" s="292"/>
      <c r="H1024" s="292"/>
      <c r="I1024" s="292"/>
      <c r="J1024" s="292"/>
      <c r="K1024" s="292"/>
      <c r="L1024" s="292"/>
      <c r="M1024" s="292"/>
      <c r="N1024" s="292"/>
      <c r="O1024" s="292"/>
      <c r="P1024" s="292"/>
      <c r="Q1024" s="292">
        <v>12</v>
      </c>
      <c r="R1024" s="292"/>
      <c r="S1024" s="292"/>
      <c r="T1024" s="292"/>
      <c r="U1024" s="292"/>
      <c r="V1024" s="292"/>
      <c r="W1024" s="292"/>
      <c r="X1024" s="292"/>
      <c r="Y1024" s="292"/>
      <c r="Z1024" s="292"/>
      <c r="AA1024" s="292"/>
      <c r="AB1024" s="292"/>
      <c r="AC1024" s="292"/>
      <c r="AD1024" s="292"/>
      <c r="AE1024" s="411"/>
      <c r="AF1024" s="411"/>
      <c r="AG1024" s="411"/>
      <c r="AH1024" s="411"/>
      <c r="AI1024" s="411"/>
      <c r="AJ1024" s="411"/>
      <c r="AK1024" s="411"/>
      <c r="AL1024" s="411"/>
      <c r="AM1024" s="411"/>
      <c r="AN1024" s="411"/>
      <c r="AO1024" s="411"/>
      <c r="AP1024" s="411"/>
      <c r="AQ1024" s="411"/>
      <c r="AR1024" s="411"/>
      <c r="AS1024" s="293">
        <f>SUM(AE1024:AR1024)</f>
        <v>0</v>
      </c>
    </row>
    <row r="1025" spans="1:45" ht="15" customHeight="1" outlineLevel="1">
      <c r="A1025" s="521"/>
      <c r="B1025" s="291" t="s">
        <v>345</v>
      </c>
      <c r="C1025" s="288" t="s">
        <v>163</v>
      </c>
      <c r="D1025" s="292"/>
      <c r="E1025" s="292"/>
      <c r="F1025" s="292"/>
      <c r="G1025" s="292"/>
      <c r="H1025" s="292"/>
      <c r="I1025" s="292"/>
      <c r="J1025" s="292"/>
      <c r="K1025" s="292"/>
      <c r="L1025" s="292"/>
      <c r="M1025" s="292"/>
      <c r="N1025" s="292"/>
      <c r="O1025" s="292"/>
      <c r="P1025" s="292"/>
      <c r="Q1025" s="292">
        <f>Q1024</f>
        <v>12</v>
      </c>
      <c r="R1025" s="292"/>
      <c r="S1025" s="292"/>
      <c r="T1025" s="292"/>
      <c r="U1025" s="292"/>
      <c r="V1025" s="292"/>
      <c r="W1025" s="292"/>
      <c r="X1025" s="292"/>
      <c r="Y1025" s="292"/>
      <c r="Z1025" s="292"/>
      <c r="AA1025" s="292"/>
      <c r="AB1025" s="292"/>
      <c r="AC1025" s="292"/>
      <c r="AD1025" s="292"/>
      <c r="AE1025" s="407">
        <f>AE1024</f>
        <v>0</v>
      </c>
      <c r="AF1025" s="407">
        <f t="shared" ref="AF1025" si="2986">AF1024</f>
        <v>0</v>
      </c>
      <c r="AG1025" s="407">
        <f t="shared" ref="AG1025" si="2987">AG1024</f>
        <v>0</v>
      </c>
      <c r="AH1025" s="407">
        <f t="shared" ref="AH1025" si="2988">AH1024</f>
        <v>0</v>
      </c>
      <c r="AI1025" s="407">
        <f t="shared" ref="AI1025" si="2989">AI1024</f>
        <v>0</v>
      </c>
      <c r="AJ1025" s="407">
        <f t="shared" ref="AJ1025" si="2990">AJ1024</f>
        <v>0</v>
      </c>
      <c r="AK1025" s="407">
        <f t="shared" ref="AK1025" si="2991">AK1024</f>
        <v>0</v>
      </c>
      <c r="AL1025" s="407">
        <f t="shared" ref="AL1025" si="2992">AL1024</f>
        <v>0</v>
      </c>
      <c r="AM1025" s="407">
        <f t="shared" ref="AM1025" si="2993">AM1024</f>
        <v>0</v>
      </c>
      <c r="AN1025" s="407">
        <f t="shared" ref="AN1025" si="2994">AN1024</f>
        <v>0</v>
      </c>
      <c r="AO1025" s="407">
        <f t="shared" ref="AO1025" si="2995">AO1024</f>
        <v>0</v>
      </c>
      <c r="AP1025" s="407">
        <f t="shared" ref="AP1025" si="2996">AP1024</f>
        <v>0</v>
      </c>
      <c r="AQ1025" s="407">
        <f t="shared" ref="AQ1025" si="2997">AQ1024</f>
        <v>0</v>
      </c>
      <c r="AR1025" s="407">
        <f t="shared" ref="AR1025" si="2998">AR1024</f>
        <v>0</v>
      </c>
      <c r="AS1025" s="308"/>
    </row>
    <row r="1026" spans="1:45" ht="15" customHeight="1" outlineLevel="1">
      <c r="A1026" s="521"/>
      <c r="B1026" s="311"/>
      <c r="C1026" s="309"/>
      <c r="D1026" s="313"/>
      <c r="E1026" s="313"/>
      <c r="F1026" s="313"/>
      <c r="G1026" s="313"/>
      <c r="H1026" s="313"/>
      <c r="I1026" s="313"/>
      <c r="J1026" s="313"/>
      <c r="K1026" s="313"/>
      <c r="L1026" s="313"/>
      <c r="M1026" s="313"/>
      <c r="N1026" s="313"/>
      <c r="O1026" s="313"/>
      <c r="P1026" s="313"/>
      <c r="Q1026" s="288"/>
      <c r="R1026" s="313"/>
      <c r="S1026" s="313"/>
      <c r="T1026" s="313"/>
      <c r="U1026" s="313"/>
      <c r="V1026" s="313"/>
      <c r="W1026" s="313"/>
      <c r="X1026" s="313"/>
      <c r="Y1026" s="313"/>
      <c r="Z1026" s="313"/>
      <c r="AA1026" s="313"/>
      <c r="AB1026" s="313"/>
      <c r="AC1026" s="313"/>
      <c r="AD1026" s="313"/>
      <c r="AE1026" s="412"/>
      <c r="AF1026" s="413"/>
      <c r="AG1026" s="412"/>
      <c r="AH1026" s="412"/>
      <c r="AI1026" s="412"/>
      <c r="AJ1026" s="412"/>
      <c r="AK1026" s="412"/>
      <c r="AL1026" s="412"/>
      <c r="AM1026" s="412"/>
      <c r="AN1026" s="412"/>
      <c r="AO1026" s="412"/>
      <c r="AP1026" s="412"/>
      <c r="AQ1026" s="412"/>
      <c r="AR1026" s="412"/>
      <c r="AS1026" s="310"/>
    </row>
    <row r="1027" spans="1:45" ht="15" customHeight="1" outlineLevel="1">
      <c r="A1027" s="521">
        <v>9</v>
      </c>
      <c r="B1027" s="424" t="s">
        <v>102</v>
      </c>
      <c r="C1027" s="288" t="s">
        <v>25</v>
      </c>
      <c r="D1027" s="292"/>
      <c r="E1027" s="292"/>
      <c r="F1027" s="292"/>
      <c r="G1027" s="292"/>
      <c r="H1027" s="292"/>
      <c r="I1027" s="292"/>
      <c r="J1027" s="292"/>
      <c r="K1027" s="292"/>
      <c r="L1027" s="292"/>
      <c r="M1027" s="292"/>
      <c r="N1027" s="292"/>
      <c r="O1027" s="292"/>
      <c r="P1027" s="292"/>
      <c r="Q1027" s="292">
        <v>12</v>
      </c>
      <c r="R1027" s="292"/>
      <c r="S1027" s="292"/>
      <c r="T1027" s="292"/>
      <c r="U1027" s="292"/>
      <c r="V1027" s="292"/>
      <c r="W1027" s="292"/>
      <c r="X1027" s="292"/>
      <c r="Y1027" s="292"/>
      <c r="Z1027" s="292"/>
      <c r="AA1027" s="292"/>
      <c r="AB1027" s="292"/>
      <c r="AC1027" s="292"/>
      <c r="AD1027" s="292"/>
      <c r="AE1027" s="411"/>
      <c r="AF1027" s="411"/>
      <c r="AG1027" s="411"/>
      <c r="AH1027" s="411"/>
      <c r="AI1027" s="411"/>
      <c r="AJ1027" s="411"/>
      <c r="AK1027" s="411"/>
      <c r="AL1027" s="411"/>
      <c r="AM1027" s="411"/>
      <c r="AN1027" s="411"/>
      <c r="AO1027" s="411"/>
      <c r="AP1027" s="411"/>
      <c r="AQ1027" s="411"/>
      <c r="AR1027" s="411"/>
      <c r="AS1027" s="293">
        <f>SUM(AE1027:AR1027)</f>
        <v>0</v>
      </c>
    </row>
    <row r="1028" spans="1:45" ht="15" customHeight="1" outlineLevel="1">
      <c r="A1028" s="521"/>
      <c r="B1028" s="291" t="s">
        <v>345</v>
      </c>
      <c r="C1028" s="288" t="s">
        <v>163</v>
      </c>
      <c r="D1028" s="292"/>
      <c r="E1028" s="292"/>
      <c r="F1028" s="292"/>
      <c r="G1028" s="292"/>
      <c r="H1028" s="292"/>
      <c r="I1028" s="292"/>
      <c r="J1028" s="292"/>
      <c r="K1028" s="292"/>
      <c r="L1028" s="292"/>
      <c r="M1028" s="292"/>
      <c r="N1028" s="292"/>
      <c r="O1028" s="292"/>
      <c r="P1028" s="292"/>
      <c r="Q1028" s="292">
        <f>Q1027</f>
        <v>12</v>
      </c>
      <c r="R1028" s="292"/>
      <c r="S1028" s="292"/>
      <c r="T1028" s="292"/>
      <c r="U1028" s="292"/>
      <c r="V1028" s="292"/>
      <c r="W1028" s="292"/>
      <c r="X1028" s="292"/>
      <c r="Y1028" s="292"/>
      <c r="Z1028" s="292"/>
      <c r="AA1028" s="292"/>
      <c r="AB1028" s="292"/>
      <c r="AC1028" s="292"/>
      <c r="AD1028" s="292"/>
      <c r="AE1028" s="407">
        <f>AE1027</f>
        <v>0</v>
      </c>
      <c r="AF1028" s="407">
        <f t="shared" ref="AF1028" si="2999">AF1027</f>
        <v>0</v>
      </c>
      <c r="AG1028" s="407">
        <f t="shared" ref="AG1028" si="3000">AG1027</f>
        <v>0</v>
      </c>
      <c r="AH1028" s="407">
        <f t="shared" ref="AH1028" si="3001">AH1027</f>
        <v>0</v>
      </c>
      <c r="AI1028" s="407">
        <f t="shared" ref="AI1028" si="3002">AI1027</f>
        <v>0</v>
      </c>
      <c r="AJ1028" s="407">
        <f t="shared" ref="AJ1028" si="3003">AJ1027</f>
        <v>0</v>
      </c>
      <c r="AK1028" s="407">
        <f t="shared" ref="AK1028" si="3004">AK1027</f>
        <v>0</v>
      </c>
      <c r="AL1028" s="407">
        <f t="shared" ref="AL1028" si="3005">AL1027</f>
        <v>0</v>
      </c>
      <c r="AM1028" s="407">
        <f t="shared" ref="AM1028" si="3006">AM1027</f>
        <v>0</v>
      </c>
      <c r="AN1028" s="407">
        <f t="shared" ref="AN1028" si="3007">AN1027</f>
        <v>0</v>
      </c>
      <c r="AO1028" s="407">
        <f t="shared" ref="AO1028" si="3008">AO1027</f>
        <v>0</v>
      </c>
      <c r="AP1028" s="407">
        <f t="shared" ref="AP1028" si="3009">AP1027</f>
        <v>0</v>
      </c>
      <c r="AQ1028" s="407">
        <f t="shared" ref="AQ1028" si="3010">AQ1027</f>
        <v>0</v>
      </c>
      <c r="AR1028" s="407">
        <f t="shared" ref="AR1028" si="3011">AR1027</f>
        <v>0</v>
      </c>
      <c r="AS1028" s="308"/>
    </row>
    <row r="1029" spans="1:45" ht="15" customHeight="1" outlineLevel="1">
      <c r="A1029" s="521"/>
      <c r="B1029" s="311"/>
      <c r="C1029" s="309"/>
      <c r="D1029" s="313"/>
      <c r="E1029" s="313"/>
      <c r="F1029" s="313"/>
      <c r="G1029" s="313"/>
      <c r="H1029" s="313"/>
      <c r="I1029" s="313"/>
      <c r="J1029" s="313"/>
      <c r="K1029" s="313"/>
      <c r="L1029" s="313"/>
      <c r="M1029" s="313"/>
      <c r="N1029" s="313"/>
      <c r="O1029" s="313"/>
      <c r="P1029" s="313"/>
      <c r="Q1029" s="288"/>
      <c r="R1029" s="313"/>
      <c r="S1029" s="313"/>
      <c r="T1029" s="313"/>
      <c r="U1029" s="313"/>
      <c r="V1029" s="313"/>
      <c r="W1029" s="313"/>
      <c r="X1029" s="313"/>
      <c r="Y1029" s="313"/>
      <c r="Z1029" s="313"/>
      <c r="AA1029" s="313"/>
      <c r="AB1029" s="313"/>
      <c r="AC1029" s="313"/>
      <c r="AD1029" s="313"/>
      <c r="AE1029" s="412"/>
      <c r="AF1029" s="412"/>
      <c r="AG1029" s="412"/>
      <c r="AH1029" s="412"/>
      <c r="AI1029" s="412"/>
      <c r="AJ1029" s="412"/>
      <c r="AK1029" s="412"/>
      <c r="AL1029" s="412"/>
      <c r="AM1029" s="412"/>
      <c r="AN1029" s="412"/>
      <c r="AO1029" s="412"/>
      <c r="AP1029" s="412"/>
      <c r="AQ1029" s="412"/>
      <c r="AR1029" s="412"/>
      <c r="AS1029" s="310"/>
    </row>
    <row r="1030" spans="1:45" ht="15" customHeight="1" outlineLevel="1">
      <c r="A1030" s="521">
        <v>10</v>
      </c>
      <c r="B1030" s="424" t="s">
        <v>103</v>
      </c>
      <c r="C1030" s="288" t="s">
        <v>25</v>
      </c>
      <c r="D1030" s="292"/>
      <c r="E1030" s="292"/>
      <c r="F1030" s="292"/>
      <c r="G1030" s="292"/>
      <c r="H1030" s="292"/>
      <c r="I1030" s="292"/>
      <c r="J1030" s="292"/>
      <c r="K1030" s="292"/>
      <c r="L1030" s="292"/>
      <c r="M1030" s="292"/>
      <c r="N1030" s="292"/>
      <c r="O1030" s="292"/>
      <c r="P1030" s="292"/>
      <c r="Q1030" s="292">
        <v>3</v>
      </c>
      <c r="R1030" s="292"/>
      <c r="S1030" s="292"/>
      <c r="T1030" s="292"/>
      <c r="U1030" s="292"/>
      <c r="V1030" s="292"/>
      <c r="W1030" s="292"/>
      <c r="X1030" s="292"/>
      <c r="Y1030" s="292"/>
      <c r="Z1030" s="292"/>
      <c r="AA1030" s="292"/>
      <c r="AB1030" s="292"/>
      <c r="AC1030" s="292"/>
      <c r="AD1030" s="292"/>
      <c r="AE1030" s="411"/>
      <c r="AF1030" s="411"/>
      <c r="AG1030" s="411"/>
      <c r="AH1030" s="411"/>
      <c r="AI1030" s="411"/>
      <c r="AJ1030" s="411"/>
      <c r="AK1030" s="411"/>
      <c r="AL1030" s="411"/>
      <c r="AM1030" s="411"/>
      <c r="AN1030" s="411"/>
      <c r="AO1030" s="411"/>
      <c r="AP1030" s="411"/>
      <c r="AQ1030" s="411"/>
      <c r="AR1030" s="411"/>
      <c r="AS1030" s="293">
        <f>SUM(AE1030:AR1030)</f>
        <v>0</v>
      </c>
    </row>
    <row r="1031" spans="1:45" ht="15" customHeight="1" outlineLevel="1">
      <c r="A1031" s="521"/>
      <c r="B1031" s="291" t="s">
        <v>345</v>
      </c>
      <c r="C1031" s="288" t="s">
        <v>163</v>
      </c>
      <c r="D1031" s="292"/>
      <c r="E1031" s="292"/>
      <c r="F1031" s="292"/>
      <c r="G1031" s="292"/>
      <c r="H1031" s="292"/>
      <c r="I1031" s="292"/>
      <c r="J1031" s="292"/>
      <c r="K1031" s="292"/>
      <c r="L1031" s="292"/>
      <c r="M1031" s="292"/>
      <c r="N1031" s="292"/>
      <c r="O1031" s="292"/>
      <c r="P1031" s="292"/>
      <c r="Q1031" s="292">
        <f>Q1030</f>
        <v>3</v>
      </c>
      <c r="R1031" s="292"/>
      <c r="S1031" s="292"/>
      <c r="T1031" s="292"/>
      <c r="U1031" s="292"/>
      <c r="V1031" s="292"/>
      <c r="W1031" s="292"/>
      <c r="X1031" s="292"/>
      <c r="Y1031" s="292"/>
      <c r="Z1031" s="292"/>
      <c r="AA1031" s="292"/>
      <c r="AB1031" s="292"/>
      <c r="AC1031" s="292"/>
      <c r="AD1031" s="292"/>
      <c r="AE1031" s="407">
        <f>AE1030</f>
        <v>0</v>
      </c>
      <c r="AF1031" s="407">
        <f t="shared" ref="AF1031" si="3012">AF1030</f>
        <v>0</v>
      </c>
      <c r="AG1031" s="407">
        <f t="shared" ref="AG1031" si="3013">AG1030</f>
        <v>0</v>
      </c>
      <c r="AH1031" s="407">
        <f t="shared" ref="AH1031" si="3014">AH1030</f>
        <v>0</v>
      </c>
      <c r="AI1031" s="407">
        <f t="shared" ref="AI1031" si="3015">AI1030</f>
        <v>0</v>
      </c>
      <c r="AJ1031" s="407">
        <f t="shared" ref="AJ1031" si="3016">AJ1030</f>
        <v>0</v>
      </c>
      <c r="AK1031" s="407">
        <f t="shared" ref="AK1031" si="3017">AK1030</f>
        <v>0</v>
      </c>
      <c r="AL1031" s="407">
        <f t="shared" ref="AL1031" si="3018">AL1030</f>
        <v>0</v>
      </c>
      <c r="AM1031" s="407">
        <f t="shared" ref="AM1031" si="3019">AM1030</f>
        <v>0</v>
      </c>
      <c r="AN1031" s="407">
        <f t="shared" ref="AN1031" si="3020">AN1030</f>
        <v>0</v>
      </c>
      <c r="AO1031" s="407">
        <f t="shared" ref="AO1031" si="3021">AO1030</f>
        <v>0</v>
      </c>
      <c r="AP1031" s="407">
        <f t="shared" ref="AP1031" si="3022">AP1030</f>
        <v>0</v>
      </c>
      <c r="AQ1031" s="407">
        <f t="shared" ref="AQ1031" si="3023">AQ1030</f>
        <v>0</v>
      </c>
      <c r="AR1031" s="407">
        <f t="shared" ref="AR1031" si="3024">AR1030</f>
        <v>0</v>
      </c>
      <c r="AS1031" s="308"/>
    </row>
    <row r="1032" spans="1:45" ht="15" customHeight="1" outlineLevel="1">
      <c r="A1032" s="521"/>
      <c r="B1032" s="311"/>
      <c r="C1032" s="309"/>
      <c r="D1032" s="313"/>
      <c r="E1032" s="313"/>
      <c r="F1032" s="313"/>
      <c r="G1032" s="313"/>
      <c r="H1032" s="313"/>
      <c r="I1032" s="313"/>
      <c r="J1032" s="313"/>
      <c r="K1032" s="313"/>
      <c r="L1032" s="313"/>
      <c r="M1032" s="313"/>
      <c r="N1032" s="313"/>
      <c r="O1032" s="313"/>
      <c r="P1032" s="313"/>
      <c r="Q1032" s="288"/>
      <c r="R1032" s="313"/>
      <c r="S1032" s="313"/>
      <c r="T1032" s="313"/>
      <c r="U1032" s="313"/>
      <c r="V1032" s="313"/>
      <c r="W1032" s="313"/>
      <c r="X1032" s="313"/>
      <c r="Y1032" s="313"/>
      <c r="Z1032" s="313"/>
      <c r="AA1032" s="313"/>
      <c r="AB1032" s="313"/>
      <c r="AC1032" s="313"/>
      <c r="AD1032" s="313"/>
      <c r="AE1032" s="412"/>
      <c r="AF1032" s="413"/>
      <c r="AG1032" s="412"/>
      <c r="AH1032" s="412"/>
      <c r="AI1032" s="412"/>
      <c r="AJ1032" s="412"/>
      <c r="AK1032" s="412"/>
      <c r="AL1032" s="412"/>
      <c r="AM1032" s="412"/>
      <c r="AN1032" s="412"/>
      <c r="AO1032" s="412"/>
      <c r="AP1032" s="412"/>
      <c r="AQ1032" s="412"/>
      <c r="AR1032" s="412"/>
      <c r="AS1032" s="310"/>
    </row>
    <row r="1033" spans="1:45" ht="15" customHeight="1" outlineLevel="1">
      <c r="A1033" s="521"/>
      <c r="B1033" s="285" t="s">
        <v>10</v>
      </c>
      <c r="C1033" s="286"/>
      <c r="D1033" s="286"/>
      <c r="E1033" s="286"/>
      <c r="F1033" s="286"/>
      <c r="G1033" s="286"/>
      <c r="H1033" s="286"/>
      <c r="I1033" s="286"/>
      <c r="J1033" s="286"/>
      <c r="K1033" s="286"/>
      <c r="L1033" s="286"/>
      <c r="M1033" s="286"/>
      <c r="N1033" s="286"/>
      <c r="O1033" s="286"/>
      <c r="P1033" s="286"/>
      <c r="Q1033" s="287"/>
      <c r="R1033" s="286"/>
      <c r="S1033" s="286"/>
      <c r="T1033" s="286"/>
      <c r="U1033" s="286"/>
      <c r="V1033" s="286"/>
      <c r="W1033" s="286"/>
      <c r="X1033" s="286"/>
      <c r="Y1033" s="286"/>
      <c r="Z1033" s="286"/>
      <c r="AA1033" s="286"/>
      <c r="AB1033" s="286"/>
      <c r="AC1033" s="286"/>
      <c r="AD1033" s="286"/>
      <c r="AE1033" s="410"/>
      <c r="AF1033" s="410"/>
      <c r="AG1033" s="410"/>
      <c r="AH1033" s="410"/>
      <c r="AI1033" s="410"/>
      <c r="AJ1033" s="410"/>
      <c r="AK1033" s="410"/>
      <c r="AL1033" s="410"/>
      <c r="AM1033" s="410"/>
      <c r="AN1033" s="410"/>
      <c r="AO1033" s="410"/>
      <c r="AP1033" s="410"/>
      <c r="AQ1033" s="410"/>
      <c r="AR1033" s="410"/>
      <c r="AS1033" s="289"/>
    </row>
    <row r="1034" spans="1:45" ht="15" customHeight="1" outlineLevel="1">
      <c r="A1034" s="521">
        <v>11</v>
      </c>
      <c r="B1034" s="424" t="s">
        <v>104</v>
      </c>
      <c r="C1034" s="288" t="s">
        <v>25</v>
      </c>
      <c r="D1034" s="292"/>
      <c r="E1034" s="292"/>
      <c r="F1034" s="292"/>
      <c r="G1034" s="292"/>
      <c r="H1034" s="292"/>
      <c r="I1034" s="292"/>
      <c r="J1034" s="292"/>
      <c r="K1034" s="292"/>
      <c r="L1034" s="292"/>
      <c r="M1034" s="292"/>
      <c r="N1034" s="292"/>
      <c r="O1034" s="292"/>
      <c r="P1034" s="292"/>
      <c r="Q1034" s="292">
        <v>12</v>
      </c>
      <c r="R1034" s="292"/>
      <c r="S1034" s="292"/>
      <c r="T1034" s="292"/>
      <c r="U1034" s="292"/>
      <c r="V1034" s="292"/>
      <c r="W1034" s="292"/>
      <c r="X1034" s="292"/>
      <c r="Y1034" s="292"/>
      <c r="Z1034" s="292"/>
      <c r="AA1034" s="292"/>
      <c r="AB1034" s="292"/>
      <c r="AC1034" s="292"/>
      <c r="AD1034" s="292"/>
      <c r="AE1034" s="422"/>
      <c r="AF1034" s="411"/>
      <c r="AG1034" s="411"/>
      <c r="AH1034" s="411"/>
      <c r="AI1034" s="411"/>
      <c r="AJ1034" s="411"/>
      <c r="AK1034" s="411"/>
      <c r="AL1034" s="411"/>
      <c r="AM1034" s="411"/>
      <c r="AN1034" s="411"/>
      <c r="AO1034" s="411"/>
      <c r="AP1034" s="411"/>
      <c r="AQ1034" s="411"/>
      <c r="AR1034" s="411"/>
      <c r="AS1034" s="293">
        <f>SUM(AE1034:AR1034)</f>
        <v>0</v>
      </c>
    </row>
    <row r="1035" spans="1:45" ht="15" customHeight="1" outlineLevel="1">
      <c r="A1035" s="521"/>
      <c r="B1035" s="291" t="s">
        <v>345</v>
      </c>
      <c r="C1035" s="288" t="s">
        <v>163</v>
      </c>
      <c r="D1035" s="292"/>
      <c r="E1035" s="292"/>
      <c r="F1035" s="292"/>
      <c r="G1035" s="292"/>
      <c r="H1035" s="292"/>
      <c r="I1035" s="292"/>
      <c r="J1035" s="292"/>
      <c r="K1035" s="292"/>
      <c r="L1035" s="292"/>
      <c r="M1035" s="292"/>
      <c r="N1035" s="292"/>
      <c r="O1035" s="292"/>
      <c r="P1035" s="292"/>
      <c r="Q1035" s="292">
        <f>Q1034</f>
        <v>12</v>
      </c>
      <c r="R1035" s="292"/>
      <c r="S1035" s="292"/>
      <c r="T1035" s="292"/>
      <c r="U1035" s="292"/>
      <c r="V1035" s="292"/>
      <c r="W1035" s="292"/>
      <c r="X1035" s="292"/>
      <c r="Y1035" s="292"/>
      <c r="Z1035" s="292"/>
      <c r="AA1035" s="292"/>
      <c r="AB1035" s="292"/>
      <c r="AC1035" s="292"/>
      <c r="AD1035" s="292"/>
      <c r="AE1035" s="407">
        <f>AE1034</f>
        <v>0</v>
      </c>
      <c r="AF1035" s="407">
        <f t="shared" ref="AF1035" si="3025">AF1034</f>
        <v>0</v>
      </c>
      <c r="AG1035" s="407">
        <f t="shared" ref="AG1035" si="3026">AG1034</f>
        <v>0</v>
      </c>
      <c r="AH1035" s="407">
        <f t="shared" ref="AH1035" si="3027">AH1034</f>
        <v>0</v>
      </c>
      <c r="AI1035" s="407">
        <f t="shared" ref="AI1035" si="3028">AI1034</f>
        <v>0</v>
      </c>
      <c r="AJ1035" s="407">
        <f t="shared" ref="AJ1035" si="3029">AJ1034</f>
        <v>0</v>
      </c>
      <c r="AK1035" s="407">
        <f t="shared" ref="AK1035" si="3030">AK1034</f>
        <v>0</v>
      </c>
      <c r="AL1035" s="407">
        <f t="shared" ref="AL1035" si="3031">AL1034</f>
        <v>0</v>
      </c>
      <c r="AM1035" s="407">
        <f t="shared" ref="AM1035" si="3032">AM1034</f>
        <v>0</v>
      </c>
      <c r="AN1035" s="407">
        <f t="shared" ref="AN1035" si="3033">AN1034</f>
        <v>0</v>
      </c>
      <c r="AO1035" s="407">
        <f t="shared" ref="AO1035" si="3034">AO1034</f>
        <v>0</v>
      </c>
      <c r="AP1035" s="407">
        <f t="shared" ref="AP1035" si="3035">AP1034</f>
        <v>0</v>
      </c>
      <c r="AQ1035" s="407">
        <f t="shared" ref="AQ1035" si="3036">AQ1034</f>
        <v>0</v>
      </c>
      <c r="AR1035" s="407">
        <f t="shared" ref="AR1035" si="3037">AR1034</f>
        <v>0</v>
      </c>
      <c r="AS1035" s="294"/>
    </row>
    <row r="1036" spans="1:45" ht="15" customHeight="1" outlineLevel="1">
      <c r="A1036" s="521"/>
      <c r="B1036" s="312"/>
      <c r="C1036" s="302"/>
      <c r="D1036" s="288"/>
      <c r="E1036" s="288"/>
      <c r="F1036" s="288"/>
      <c r="G1036" s="288"/>
      <c r="H1036" s="288"/>
      <c r="I1036" s="288"/>
      <c r="J1036" s="288"/>
      <c r="K1036" s="288"/>
      <c r="L1036" s="288"/>
      <c r="M1036" s="288"/>
      <c r="N1036" s="288"/>
      <c r="O1036" s="288"/>
      <c r="P1036" s="288"/>
      <c r="Q1036" s="288"/>
      <c r="R1036" s="288"/>
      <c r="S1036" s="288"/>
      <c r="T1036" s="288"/>
      <c r="U1036" s="288"/>
      <c r="V1036" s="288"/>
      <c r="W1036" s="288"/>
      <c r="X1036" s="288"/>
      <c r="Y1036" s="288"/>
      <c r="Z1036" s="288"/>
      <c r="AA1036" s="288"/>
      <c r="AB1036" s="288"/>
      <c r="AC1036" s="288"/>
      <c r="AD1036" s="288"/>
      <c r="AE1036" s="408"/>
      <c r="AF1036" s="417"/>
      <c r="AG1036" s="417"/>
      <c r="AH1036" s="417"/>
      <c r="AI1036" s="417"/>
      <c r="AJ1036" s="417"/>
      <c r="AK1036" s="417"/>
      <c r="AL1036" s="417"/>
      <c r="AM1036" s="417"/>
      <c r="AN1036" s="417"/>
      <c r="AO1036" s="417"/>
      <c r="AP1036" s="417"/>
      <c r="AQ1036" s="417"/>
      <c r="AR1036" s="417"/>
      <c r="AS1036" s="303"/>
    </row>
    <row r="1037" spans="1:45" ht="28.5" customHeight="1" outlineLevel="1">
      <c r="A1037" s="521">
        <v>12</v>
      </c>
      <c r="B1037" s="424" t="s">
        <v>105</v>
      </c>
      <c r="C1037" s="288" t="s">
        <v>25</v>
      </c>
      <c r="D1037" s="292"/>
      <c r="E1037" s="292"/>
      <c r="F1037" s="292"/>
      <c r="G1037" s="292"/>
      <c r="H1037" s="292"/>
      <c r="I1037" s="292"/>
      <c r="J1037" s="292"/>
      <c r="K1037" s="292"/>
      <c r="L1037" s="292"/>
      <c r="M1037" s="292"/>
      <c r="N1037" s="292"/>
      <c r="O1037" s="292"/>
      <c r="P1037" s="292"/>
      <c r="Q1037" s="292">
        <v>12</v>
      </c>
      <c r="R1037" s="292"/>
      <c r="S1037" s="292"/>
      <c r="T1037" s="292"/>
      <c r="U1037" s="292"/>
      <c r="V1037" s="292"/>
      <c r="W1037" s="292"/>
      <c r="X1037" s="292"/>
      <c r="Y1037" s="292"/>
      <c r="Z1037" s="292"/>
      <c r="AA1037" s="292"/>
      <c r="AB1037" s="292"/>
      <c r="AC1037" s="292"/>
      <c r="AD1037" s="292"/>
      <c r="AE1037" s="406"/>
      <c r="AF1037" s="411"/>
      <c r="AG1037" s="411"/>
      <c r="AH1037" s="411"/>
      <c r="AI1037" s="411"/>
      <c r="AJ1037" s="411"/>
      <c r="AK1037" s="411"/>
      <c r="AL1037" s="411"/>
      <c r="AM1037" s="411"/>
      <c r="AN1037" s="411"/>
      <c r="AO1037" s="411"/>
      <c r="AP1037" s="411"/>
      <c r="AQ1037" s="411"/>
      <c r="AR1037" s="411"/>
      <c r="AS1037" s="293">
        <f>SUM(AE1037:AR1037)</f>
        <v>0</v>
      </c>
    </row>
    <row r="1038" spans="1:45" ht="15" customHeight="1" outlineLevel="1">
      <c r="A1038" s="521"/>
      <c r="B1038" s="291" t="s">
        <v>345</v>
      </c>
      <c r="C1038" s="288" t="s">
        <v>163</v>
      </c>
      <c r="D1038" s="292"/>
      <c r="E1038" s="292"/>
      <c r="F1038" s="292"/>
      <c r="G1038" s="292"/>
      <c r="H1038" s="292"/>
      <c r="I1038" s="292"/>
      <c r="J1038" s="292"/>
      <c r="K1038" s="292"/>
      <c r="L1038" s="292"/>
      <c r="M1038" s="292"/>
      <c r="N1038" s="292"/>
      <c r="O1038" s="292"/>
      <c r="P1038" s="292"/>
      <c r="Q1038" s="292">
        <f>Q1037</f>
        <v>12</v>
      </c>
      <c r="R1038" s="292"/>
      <c r="S1038" s="292"/>
      <c r="T1038" s="292"/>
      <c r="U1038" s="292"/>
      <c r="V1038" s="292"/>
      <c r="W1038" s="292"/>
      <c r="X1038" s="292"/>
      <c r="Y1038" s="292"/>
      <c r="Z1038" s="292"/>
      <c r="AA1038" s="292"/>
      <c r="AB1038" s="292"/>
      <c r="AC1038" s="292"/>
      <c r="AD1038" s="292"/>
      <c r="AE1038" s="407">
        <f>AE1037</f>
        <v>0</v>
      </c>
      <c r="AF1038" s="407">
        <f t="shared" ref="AF1038" si="3038">AF1037</f>
        <v>0</v>
      </c>
      <c r="AG1038" s="407">
        <f t="shared" ref="AG1038" si="3039">AG1037</f>
        <v>0</v>
      </c>
      <c r="AH1038" s="407">
        <f t="shared" ref="AH1038" si="3040">AH1037</f>
        <v>0</v>
      </c>
      <c r="AI1038" s="407">
        <f t="shared" ref="AI1038" si="3041">AI1037</f>
        <v>0</v>
      </c>
      <c r="AJ1038" s="407">
        <f t="shared" ref="AJ1038" si="3042">AJ1037</f>
        <v>0</v>
      </c>
      <c r="AK1038" s="407">
        <f t="shared" ref="AK1038" si="3043">AK1037</f>
        <v>0</v>
      </c>
      <c r="AL1038" s="407">
        <f t="shared" ref="AL1038" si="3044">AL1037</f>
        <v>0</v>
      </c>
      <c r="AM1038" s="407">
        <f t="shared" ref="AM1038" si="3045">AM1037</f>
        <v>0</v>
      </c>
      <c r="AN1038" s="407">
        <f t="shared" ref="AN1038" si="3046">AN1037</f>
        <v>0</v>
      </c>
      <c r="AO1038" s="407">
        <f t="shared" ref="AO1038" si="3047">AO1037</f>
        <v>0</v>
      </c>
      <c r="AP1038" s="407">
        <f t="shared" ref="AP1038" si="3048">AP1037</f>
        <v>0</v>
      </c>
      <c r="AQ1038" s="407">
        <f t="shared" ref="AQ1038" si="3049">AQ1037</f>
        <v>0</v>
      </c>
      <c r="AR1038" s="407">
        <f t="shared" ref="AR1038" si="3050">AR1037</f>
        <v>0</v>
      </c>
      <c r="AS1038" s="294"/>
    </row>
    <row r="1039" spans="1:45" ht="15" customHeight="1" outlineLevel="1">
      <c r="A1039" s="521"/>
      <c r="B1039" s="312"/>
      <c r="C1039" s="302"/>
      <c r="D1039" s="288"/>
      <c r="E1039" s="288"/>
      <c r="F1039" s="288"/>
      <c r="G1039" s="288"/>
      <c r="H1039" s="288"/>
      <c r="I1039" s="288"/>
      <c r="J1039" s="288"/>
      <c r="K1039" s="288"/>
      <c r="L1039" s="288"/>
      <c r="M1039" s="288"/>
      <c r="N1039" s="288"/>
      <c r="O1039" s="288"/>
      <c r="P1039" s="288"/>
      <c r="Q1039" s="288"/>
      <c r="R1039" s="288"/>
      <c r="S1039" s="288"/>
      <c r="T1039" s="288"/>
      <c r="U1039" s="288"/>
      <c r="V1039" s="288"/>
      <c r="W1039" s="288"/>
      <c r="X1039" s="288"/>
      <c r="Y1039" s="288"/>
      <c r="Z1039" s="288"/>
      <c r="AA1039" s="288"/>
      <c r="AB1039" s="288"/>
      <c r="AC1039" s="288"/>
      <c r="AD1039" s="288"/>
      <c r="AE1039" s="418"/>
      <c r="AF1039" s="418"/>
      <c r="AG1039" s="408"/>
      <c r="AH1039" s="408"/>
      <c r="AI1039" s="408"/>
      <c r="AJ1039" s="408"/>
      <c r="AK1039" s="408"/>
      <c r="AL1039" s="408"/>
      <c r="AM1039" s="408"/>
      <c r="AN1039" s="408"/>
      <c r="AO1039" s="408"/>
      <c r="AP1039" s="408"/>
      <c r="AQ1039" s="408"/>
      <c r="AR1039" s="408"/>
      <c r="AS1039" s="303"/>
    </row>
    <row r="1040" spans="1:45" ht="15" customHeight="1" outlineLevel="1">
      <c r="A1040" s="521">
        <v>13</v>
      </c>
      <c r="B1040" s="424" t="s">
        <v>106</v>
      </c>
      <c r="C1040" s="288" t="s">
        <v>25</v>
      </c>
      <c r="D1040" s="292"/>
      <c r="E1040" s="292"/>
      <c r="F1040" s="292"/>
      <c r="G1040" s="292"/>
      <c r="H1040" s="292"/>
      <c r="I1040" s="292"/>
      <c r="J1040" s="292"/>
      <c r="K1040" s="292"/>
      <c r="L1040" s="292"/>
      <c r="M1040" s="292"/>
      <c r="N1040" s="292"/>
      <c r="O1040" s="292"/>
      <c r="P1040" s="292"/>
      <c r="Q1040" s="292">
        <v>12</v>
      </c>
      <c r="R1040" s="292"/>
      <c r="S1040" s="292"/>
      <c r="T1040" s="292"/>
      <c r="U1040" s="292"/>
      <c r="V1040" s="292"/>
      <c r="W1040" s="292"/>
      <c r="X1040" s="292"/>
      <c r="Y1040" s="292"/>
      <c r="Z1040" s="292"/>
      <c r="AA1040" s="292"/>
      <c r="AB1040" s="292"/>
      <c r="AC1040" s="292"/>
      <c r="AD1040" s="292"/>
      <c r="AE1040" s="406"/>
      <c r="AF1040" s="411"/>
      <c r="AG1040" s="411"/>
      <c r="AH1040" s="411"/>
      <c r="AI1040" s="411"/>
      <c r="AJ1040" s="411"/>
      <c r="AK1040" s="411"/>
      <c r="AL1040" s="411"/>
      <c r="AM1040" s="411"/>
      <c r="AN1040" s="411"/>
      <c r="AO1040" s="411"/>
      <c r="AP1040" s="411"/>
      <c r="AQ1040" s="411"/>
      <c r="AR1040" s="411"/>
      <c r="AS1040" s="293">
        <f>SUM(AE1040:AR1040)</f>
        <v>0</v>
      </c>
    </row>
    <row r="1041" spans="1:46" ht="15" customHeight="1" outlineLevel="1">
      <c r="A1041" s="521"/>
      <c r="B1041" s="291" t="s">
        <v>345</v>
      </c>
      <c r="C1041" s="288" t="s">
        <v>163</v>
      </c>
      <c r="D1041" s="292"/>
      <c r="E1041" s="292"/>
      <c r="F1041" s="292"/>
      <c r="G1041" s="292"/>
      <c r="H1041" s="292"/>
      <c r="I1041" s="292"/>
      <c r="J1041" s="292"/>
      <c r="K1041" s="292"/>
      <c r="L1041" s="292"/>
      <c r="M1041" s="292"/>
      <c r="N1041" s="292"/>
      <c r="O1041" s="292"/>
      <c r="P1041" s="292"/>
      <c r="Q1041" s="292">
        <f>Q1040</f>
        <v>12</v>
      </c>
      <c r="R1041" s="292"/>
      <c r="S1041" s="292"/>
      <c r="T1041" s="292"/>
      <c r="U1041" s="292"/>
      <c r="V1041" s="292"/>
      <c r="W1041" s="292"/>
      <c r="X1041" s="292"/>
      <c r="Y1041" s="292"/>
      <c r="Z1041" s="292"/>
      <c r="AA1041" s="292"/>
      <c r="AB1041" s="292"/>
      <c r="AC1041" s="292"/>
      <c r="AD1041" s="292"/>
      <c r="AE1041" s="407">
        <f>AE1040</f>
        <v>0</v>
      </c>
      <c r="AF1041" s="407">
        <f t="shared" ref="AF1041" si="3051">AF1040</f>
        <v>0</v>
      </c>
      <c r="AG1041" s="407">
        <f t="shared" ref="AG1041" si="3052">AG1040</f>
        <v>0</v>
      </c>
      <c r="AH1041" s="407">
        <f t="shared" ref="AH1041" si="3053">AH1040</f>
        <v>0</v>
      </c>
      <c r="AI1041" s="407">
        <f t="shared" ref="AI1041" si="3054">AI1040</f>
        <v>0</v>
      </c>
      <c r="AJ1041" s="407">
        <f t="shared" ref="AJ1041" si="3055">AJ1040</f>
        <v>0</v>
      </c>
      <c r="AK1041" s="407">
        <f t="shared" ref="AK1041" si="3056">AK1040</f>
        <v>0</v>
      </c>
      <c r="AL1041" s="407">
        <f t="shared" ref="AL1041" si="3057">AL1040</f>
        <v>0</v>
      </c>
      <c r="AM1041" s="407">
        <f t="shared" ref="AM1041" si="3058">AM1040</f>
        <v>0</v>
      </c>
      <c r="AN1041" s="407">
        <f t="shared" ref="AN1041" si="3059">AN1040</f>
        <v>0</v>
      </c>
      <c r="AO1041" s="407">
        <f t="shared" ref="AO1041" si="3060">AO1040</f>
        <v>0</v>
      </c>
      <c r="AP1041" s="407">
        <f t="shared" ref="AP1041" si="3061">AP1040</f>
        <v>0</v>
      </c>
      <c r="AQ1041" s="407">
        <f t="shared" ref="AQ1041" si="3062">AQ1040</f>
        <v>0</v>
      </c>
      <c r="AR1041" s="407">
        <f t="shared" ref="AR1041" si="3063">AR1040</f>
        <v>0</v>
      </c>
      <c r="AS1041" s="303"/>
    </row>
    <row r="1042" spans="1:46" ht="15" customHeight="1" outlineLevel="1">
      <c r="A1042" s="521"/>
      <c r="B1042" s="312"/>
      <c r="C1042" s="302"/>
      <c r="D1042" s="288"/>
      <c r="E1042" s="288"/>
      <c r="F1042" s="288"/>
      <c r="G1042" s="288"/>
      <c r="H1042" s="288"/>
      <c r="I1042" s="288"/>
      <c r="J1042" s="288"/>
      <c r="K1042" s="288"/>
      <c r="L1042" s="288"/>
      <c r="M1042" s="288"/>
      <c r="N1042" s="288"/>
      <c r="O1042" s="288"/>
      <c r="P1042" s="288"/>
      <c r="Q1042" s="288"/>
      <c r="R1042" s="288"/>
      <c r="S1042" s="288"/>
      <c r="T1042" s="288"/>
      <c r="U1042" s="288"/>
      <c r="V1042" s="288"/>
      <c r="W1042" s="288"/>
      <c r="X1042" s="288"/>
      <c r="Y1042" s="288"/>
      <c r="Z1042" s="288"/>
      <c r="AA1042" s="288"/>
      <c r="AB1042" s="288"/>
      <c r="AC1042" s="288"/>
      <c r="AD1042" s="288"/>
      <c r="AE1042" s="408"/>
      <c r="AF1042" s="408"/>
      <c r="AG1042" s="408"/>
      <c r="AH1042" s="408"/>
      <c r="AI1042" s="408"/>
      <c r="AJ1042" s="408"/>
      <c r="AK1042" s="408"/>
      <c r="AL1042" s="408"/>
      <c r="AM1042" s="408"/>
      <c r="AN1042" s="408"/>
      <c r="AO1042" s="408"/>
      <c r="AP1042" s="408"/>
      <c r="AQ1042" s="408"/>
      <c r="AR1042" s="408"/>
      <c r="AS1042" s="303"/>
    </row>
    <row r="1043" spans="1:46" ht="15" customHeight="1" outlineLevel="1">
      <c r="A1043" s="521"/>
      <c r="B1043" s="285" t="s">
        <v>107</v>
      </c>
      <c r="C1043" s="286"/>
      <c r="D1043" s="287"/>
      <c r="E1043" s="287"/>
      <c r="F1043" s="287"/>
      <c r="G1043" s="287"/>
      <c r="H1043" s="287"/>
      <c r="I1043" s="287"/>
      <c r="J1043" s="287"/>
      <c r="K1043" s="287"/>
      <c r="L1043" s="287"/>
      <c r="M1043" s="287"/>
      <c r="N1043" s="287"/>
      <c r="O1043" s="287"/>
      <c r="P1043" s="287"/>
      <c r="Q1043" s="287"/>
      <c r="R1043" s="287"/>
      <c r="S1043" s="286"/>
      <c r="T1043" s="286"/>
      <c r="U1043" s="286"/>
      <c r="V1043" s="286"/>
      <c r="W1043" s="286"/>
      <c r="X1043" s="286"/>
      <c r="Y1043" s="286"/>
      <c r="Z1043" s="286"/>
      <c r="AA1043" s="286"/>
      <c r="AB1043" s="286"/>
      <c r="AC1043" s="286"/>
      <c r="AD1043" s="286"/>
      <c r="AE1043" s="410"/>
      <c r="AF1043" s="410"/>
      <c r="AG1043" s="410"/>
      <c r="AH1043" s="410"/>
      <c r="AI1043" s="410"/>
      <c r="AJ1043" s="410"/>
      <c r="AK1043" s="410"/>
      <c r="AL1043" s="410"/>
      <c r="AM1043" s="410"/>
      <c r="AN1043" s="410"/>
      <c r="AO1043" s="410"/>
      <c r="AP1043" s="410"/>
      <c r="AQ1043" s="410"/>
      <c r="AR1043" s="410"/>
      <c r="AS1043" s="289"/>
    </row>
    <row r="1044" spans="1:46" ht="15" customHeight="1" outlineLevel="1">
      <c r="A1044" s="521">
        <v>14</v>
      </c>
      <c r="B1044" s="312" t="s">
        <v>108</v>
      </c>
      <c r="C1044" s="288" t="s">
        <v>25</v>
      </c>
      <c r="D1044" s="292"/>
      <c r="E1044" s="292"/>
      <c r="F1044" s="292"/>
      <c r="G1044" s="292"/>
      <c r="H1044" s="292"/>
      <c r="I1044" s="292"/>
      <c r="J1044" s="292"/>
      <c r="K1044" s="292"/>
      <c r="L1044" s="292"/>
      <c r="M1044" s="292"/>
      <c r="N1044" s="292"/>
      <c r="O1044" s="292"/>
      <c r="P1044" s="292"/>
      <c r="Q1044" s="292">
        <v>12</v>
      </c>
      <c r="R1044" s="292"/>
      <c r="S1044" s="292"/>
      <c r="T1044" s="292"/>
      <c r="U1044" s="292"/>
      <c r="V1044" s="292"/>
      <c r="W1044" s="292"/>
      <c r="X1044" s="292"/>
      <c r="Y1044" s="292"/>
      <c r="Z1044" s="292"/>
      <c r="AA1044" s="292"/>
      <c r="AB1044" s="292"/>
      <c r="AC1044" s="292"/>
      <c r="AD1044" s="292"/>
      <c r="AE1044" s="406"/>
      <c r="AF1044" s="406"/>
      <c r="AG1044" s="406"/>
      <c r="AH1044" s="406"/>
      <c r="AI1044" s="406"/>
      <c r="AJ1044" s="406"/>
      <c r="AK1044" s="406"/>
      <c r="AL1044" s="406"/>
      <c r="AM1044" s="406"/>
      <c r="AN1044" s="406"/>
      <c r="AO1044" s="406"/>
      <c r="AP1044" s="406"/>
      <c r="AQ1044" s="406"/>
      <c r="AR1044" s="406"/>
      <c r="AS1044" s="293">
        <f>SUM(AE1044:AR1044)</f>
        <v>0</v>
      </c>
    </row>
    <row r="1045" spans="1:46" ht="15" customHeight="1" outlineLevel="1">
      <c r="A1045" s="521"/>
      <c r="B1045" s="291" t="s">
        <v>345</v>
      </c>
      <c r="C1045" s="288" t="s">
        <v>163</v>
      </c>
      <c r="D1045" s="292"/>
      <c r="E1045" s="292"/>
      <c r="F1045" s="292"/>
      <c r="G1045" s="292"/>
      <c r="H1045" s="292"/>
      <c r="I1045" s="292"/>
      <c r="J1045" s="292"/>
      <c r="K1045" s="292"/>
      <c r="L1045" s="292"/>
      <c r="M1045" s="292"/>
      <c r="N1045" s="292"/>
      <c r="O1045" s="292"/>
      <c r="P1045" s="292"/>
      <c r="Q1045" s="292">
        <f>Q1044</f>
        <v>12</v>
      </c>
      <c r="R1045" s="292"/>
      <c r="S1045" s="292"/>
      <c r="T1045" s="292"/>
      <c r="U1045" s="292"/>
      <c r="V1045" s="292"/>
      <c r="W1045" s="292"/>
      <c r="X1045" s="292"/>
      <c r="Y1045" s="292"/>
      <c r="Z1045" s="292"/>
      <c r="AA1045" s="292"/>
      <c r="AB1045" s="292"/>
      <c r="AC1045" s="292"/>
      <c r="AD1045" s="292"/>
      <c r="AE1045" s="407">
        <f>AE1044</f>
        <v>0</v>
      </c>
      <c r="AF1045" s="407">
        <f t="shared" ref="AF1045" si="3064">AF1044</f>
        <v>0</v>
      </c>
      <c r="AG1045" s="407">
        <f t="shared" ref="AG1045" si="3065">AG1044</f>
        <v>0</v>
      </c>
      <c r="AH1045" s="407">
        <f t="shared" ref="AH1045" si="3066">AH1044</f>
        <v>0</v>
      </c>
      <c r="AI1045" s="407">
        <f t="shared" ref="AI1045" si="3067">AI1044</f>
        <v>0</v>
      </c>
      <c r="AJ1045" s="407">
        <f t="shared" ref="AJ1045" si="3068">AJ1044</f>
        <v>0</v>
      </c>
      <c r="AK1045" s="407">
        <f t="shared" ref="AK1045" si="3069">AK1044</f>
        <v>0</v>
      </c>
      <c r="AL1045" s="407">
        <f t="shared" ref="AL1045" si="3070">AL1044</f>
        <v>0</v>
      </c>
      <c r="AM1045" s="407">
        <f t="shared" ref="AM1045" si="3071">AM1044</f>
        <v>0</v>
      </c>
      <c r="AN1045" s="407">
        <f t="shared" ref="AN1045" si="3072">AN1044</f>
        <v>0</v>
      </c>
      <c r="AO1045" s="407">
        <f t="shared" ref="AO1045" si="3073">AO1044</f>
        <v>0</v>
      </c>
      <c r="AP1045" s="407">
        <f t="shared" ref="AP1045" si="3074">AP1044</f>
        <v>0</v>
      </c>
      <c r="AQ1045" s="407">
        <f t="shared" ref="AQ1045" si="3075">AQ1044</f>
        <v>0</v>
      </c>
      <c r="AR1045" s="407">
        <f t="shared" ref="AR1045" si="3076">AR1044</f>
        <v>0</v>
      </c>
      <c r="AS1045" s="294"/>
    </row>
    <row r="1046" spans="1:46" ht="15" customHeight="1" outlineLevel="1">
      <c r="A1046" s="521"/>
      <c r="B1046" s="312"/>
      <c r="C1046" s="302"/>
      <c r="D1046" s="288"/>
      <c r="E1046" s="288"/>
      <c r="F1046" s="288"/>
      <c r="G1046" s="288"/>
      <c r="H1046" s="288"/>
      <c r="I1046" s="288"/>
      <c r="J1046" s="288"/>
      <c r="K1046" s="288"/>
      <c r="L1046" s="288"/>
      <c r="M1046" s="288"/>
      <c r="N1046" s="288"/>
      <c r="O1046" s="288"/>
      <c r="P1046" s="288"/>
      <c r="Q1046" s="464"/>
      <c r="R1046" s="288"/>
      <c r="S1046" s="288"/>
      <c r="T1046" s="288"/>
      <c r="U1046" s="288"/>
      <c r="V1046" s="288"/>
      <c r="W1046" s="288"/>
      <c r="X1046" s="288"/>
      <c r="Y1046" s="288"/>
      <c r="Z1046" s="288"/>
      <c r="AA1046" s="288"/>
      <c r="AB1046" s="288"/>
      <c r="AC1046" s="288"/>
      <c r="AD1046" s="288"/>
      <c r="AE1046" s="408"/>
      <c r="AF1046" s="408"/>
      <c r="AG1046" s="408"/>
      <c r="AH1046" s="408"/>
      <c r="AI1046" s="408"/>
      <c r="AJ1046" s="408"/>
      <c r="AK1046" s="408"/>
      <c r="AL1046" s="408"/>
      <c r="AM1046" s="408"/>
      <c r="AN1046" s="408"/>
      <c r="AO1046" s="408"/>
      <c r="AP1046" s="408"/>
      <c r="AQ1046" s="408"/>
      <c r="AR1046" s="408"/>
      <c r="AS1046" s="298"/>
      <c r="AT1046" s="616"/>
    </row>
    <row r="1047" spans="1:46" s="306" customFormat="1" ht="15.75" outlineLevel="1">
      <c r="A1047" s="521"/>
      <c r="B1047" s="285" t="s">
        <v>487</v>
      </c>
      <c r="C1047" s="288"/>
      <c r="D1047" s="288"/>
      <c r="E1047" s="288"/>
      <c r="F1047" s="288"/>
      <c r="G1047" s="288"/>
      <c r="H1047" s="288"/>
      <c r="I1047" s="288"/>
      <c r="J1047" s="288"/>
      <c r="K1047" s="288"/>
      <c r="L1047" s="288"/>
      <c r="M1047" s="288"/>
      <c r="N1047" s="288"/>
      <c r="O1047" s="288"/>
      <c r="P1047" s="288"/>
      <c r="Q1047" s="288"/>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12"/>
      <c r="AL1047" s="412"/>
      <c r="AM1047" s="412"/>
      <c r="AN1047" s="412"/>
      <c r="AO1047" s="412"/>
      <c r="AP1047" s="412"/>
      <c r="AQ1047" s="412"/>
      <c r="AR1047" s="412"/>
      <c r="AS1047" s="506"/>
      <c r="AT1047" s="617"/>
    </row>
    <row r="1048" spans="1:46" outlineLevel="1">
      <c r="A1048" s="521">
        <v>15</v>
      </c>
      <c r="B1048" s="291" t="s">
        <v>492</v>
      </c>
      <c r="C1048" s="288" t="s">
        <v>25</v>
      </c>
      <c r="D1048" s="292"/>
      <c r="E1048" s="292"/>
      <c r="F1048" s="292"/>
      <c r="G1048" s="292"/>
      <c r="H1048" s="292"/>
      <c r="I1048" s="292"/>
      <c r="J1048" s="292"/>
      <c r="K1048" s="292"/>
      <c r="L1048" s="292"/>
      <c r="M1048" s="292"/>
      <c r="N1048" s="292"/>
      <c r="O1048" s="292"/>
      <c r="P1048" s="292"/>
      <c r="Q1048" s="292">
        <v>0</v>
      </c>
      <c r="R1048" s="292"/>
      <c r="S1048" s="292"/>
      <c r="T1048" s="292"/>
      <c r="U1048" s="292"/>
      <c r="V1048" s="292"/>
      <c r="W1048" s="292"/>
      <c r="X1048" s="292"/>
      <c r="Y1048" s="292"/>
      <c r="Z1048" s="292"/>
      <c r="AA1048" s="292"/>
      <c r="AB1048" s="292"/>
      <c r="AC1048" s="292"/>
      <c r="AD1048" s="292"/>
      <c r="AE1048" s="406"/>
      <c r="AF1048" s="406"/>
      <c r="AG1048" s="406"/>
      <c r="AH1048" s="406"/>
      <c r="AI1048" s="406"/>
      <c r="AJ1048" s="406"/>
      <c r="AK1048" s="406"/>
      <c r="AL1048" s="406"/>
      <c r="AM1048" s="406"/>
      <c r="AN1048" s="406"/>
      <c r="AO1048" s="406"/>
      <c r="AP1048" s="406"/>
      <c r="AQ1048" s="406"/>
      <c r="AR1048" s="406"/>
      <c r="AS1048" s="618">
        <f>SUM(AE1048:AR1048)</f>
        <v>0</v>
      </c>
      <c r="AT1048" s="616"/>
    </row>
    <row r="1049" spans="1:46" outlineLevel="1">
      <c r="A1049" s="521"/>
      <c r="B1049" s="291" t="s">
        <v>345</v>
      </c>
      <c r="C1049" s="288" t="s">
        <v>163</v>
      </c>
      <c r="D1049" s="292"/>
      <c r="E1049" s="292"/>
      <c r="F1049" s="292"/>
      <c r="G1049" s="292"/>
      <c r="H1049" s="292"/>
      <c r="I1049" s="292"/>
      <c r="J1049" s="292"/>
      <c r="K1049" s="292"/>
      <c r="L1049" s="292"/>
      <c r="M1049" s="292"/>
      <c r="N1049" s="292"/>
      <c r="O1049" s="292"/>
      <c r="P1049" s="292"/>
      <c r="Q1049" s="292">
        <f>Q1048</f>
        <v>0</v>
      </c>
      <c r="R1049" s="292"/>
      <c r="S1049" s="292"/>
      <c r="T1049" s="292"/>
      <c r="U1049" s="292"/>
      <c r="V1049" s="292"/>
      <c r="W1049" s="292"/>
      <c r="X1049" s="292"/>
      <c r="Y1049" s="292"/>
      <c r="Z1049" s="292"/>
      <c r="AA1049" s="292"/>
      <c r="AB1049" s="292"/>
      <c r="AC1049" s="292"/>
      <c r="AD1049" s="292"/>
      <c r="AE1049" s="407">
        <f>AE1048</f>
        <v>0</v>
      </c>
      <c r="AF1049" s="407">
        <f>AF1048</f>
        <v>0</v>
      </c>
      <c r="AG1049" s="407">
        <f t="shared" ref="AG1049:AR1049" si="3077">AG1048</f>
        <v>0</v>
      </c>
      <c r="AH1049" s="407">
        <f t="shared" si="3077"/>
        <v>0</v>
      </c>
      <c r="AI1049" s="407">
        <f t="shared" si="3077"/>
        <v>0</v>
      </c>
      <c r="AJ1049" s="407">
        <f>AJ1048</f>
        <v>0</v>
      </c>
      <c r="AK1049" s="407">
        <f t="shared" si="3077"/>
        <v>0</v>
      </c>
      <c r="AL1049" s="407">
        <f t="shared" si="3077"/>
        <v>0</v>
      </c>
      <c r="AM1049" s="407">
        <f t="shared" si="3077"/>
        <v>0</v>
      </c>
      <c r="AN1049" s="407">
        <f t="shared" si="3077"/>
        <v>0</v>
      </c>
      <c r="AO1049" s="407">
        <f t="shared" si="3077"/>
        <v>0</v>
      </c>
      <c r="AP1049" s="407">
        <f t="shared" si="3077"/>
        <v>0</v>
      </c>
      <c r="AQ1049" s="407">
        <f t="shared" si="3077"/>
        <v>0</v>
      </c>
      <c r="AR1049" s="407">
        <f t="shared" si="3077"/>
        <v>0</v>
      </c>
      <c r="AS1049" s="294"/>
    </row>
    <row r="1050" spans="1:46" outlineLevel="1">
      <c r="A1050" s="521"/>
      <c r="B1050" s="312"/>
      <c r="C1050" s="302"/>
      <c r="D1050" s="288"/>
      <c r="E1050" s="288"/>
      <c r="F1050" s="288"/>
      <c r="G1050" s="288"/>
      <c r="H1050" s="288"/>
      <c r="I1050" s="288"/>
      <c r="J1050" s="288"/>
      <c r="K1050" s="288"/>
      <c r="L1050" s="288"/>
      <c r="M1050" s="288"/>
      <c r="N1050" s="288"/>
      <c r="O1050" s="288"/>
      <c r="P1050" s="288"/>
      <c r="Q1050" s="288"/>
      <c r="R1050" s="288"/>
      <c r="S1050" s="288"/>
      <c r="T1050" s="288"/>
      <c r="U1050" s="288"/>
      <c r="V1050" s="288"/>
      <c r="W1050" s="288"/>
      <c r="X1050" s="288"/>
      <c r="Y1050" s="288"/>
      <c r="Z1050" s="288"/>
      <c r="AA1050" s="288"/>
      <c r="AB1050" s="288"/>
      <c r="AC1050" s="288"/>
      <c r="AD1050" s="288"/>
      <c r="AE1050" s="408"/>
      <c r="AF1050" s="408"/>
      <c r="AG1050" s="408"/>
      <c r="AH1050" s="408"/>
      <c r="AI1050" s="408"/>
      <c r="AJ1050" s="408"/>
      <c r="AK1050" s="408"/>
      <c r="AL1050" s="408"/>
      <c r="AM1050" s="408"/>
      <c r="AN1050" s="408"/>
      <c r="AO1050" s="408"/>
      <c r="AP1050" s="408"/>
      <c r="AQ1050" s="408"/>
      <c r="AR1050" s="408"/>
      <c r="AS1050" s="303"/>
    </row>
    <row r="1051" spans="1:46" s="280" customFormat="1" outlineLevel="1">
      <c r="A1051" s="521">
        <v>16</v>
      </c>
      <c r="B1051" s="321" t="s">
        <v>488</v>
      </c>
      <c r="C1051" s="288" t="s">
        <v>25</v>
      </c>
      <c r="D1051" s="292"/>
      <c r="E1051" s="292"/>
      <c r="F1051" s="292"/>
      <c r="G1051" s="292"/>
      <c r="H1051" s="292"/>
      <c r="I1051" s="292"/>
      <c r="J1051" s="292"/>
      <c r="K1051" s="292"/>
      <c r="L1051" s="292"/>
      <c r="M1051" s="292"/>
      <c r="N1051" s="292"/>
      <c r="O1051" s="292"/>
      <c r="P1051" s="292"/>
      <c r="Q1051" s="292">
        <v>0</v>
      </c>
      <c r="R1051" s="292"/>
      <c r="S1051" s="292"/>
      <c r="T1051" s="292"/>
      <c r="U1051" s="292"/>
      <c r="V1051" s="292"/>
      <c r="W1051" s="292"/>
      <c r="X1051" s="292"/>
      <c r="Y1051" s="292"/>
      <c r="Z1051" s="292"/>
      <c r="AA1051" s="292"/>
      <c r="AB1051" s="292"/>
      <c r="AC1051" s="292"/>
      <c r="AD1051" s="292"/>
      <c r="AE1051" s="406"/>
      <c r="AF1051" s="406"/>
      <c r="AG1051" s="406"/>
      <c r="AH1051" s="406"/>
      <c r="AI1051" s="406"/>
      <c r="AJ1051" s="406"/>
      <c r="AK1051" s="406"/>
      <c r="AL1051" s="406"/>
      <c r="AM1051" s="406"/>
      <c r="AN1051" s="406"/>
      <c r="AO1051" s="406"/>
      <c r="AP1051" s="406"/>
      <c r="AQ1051" s="406"/>
      <c r="AR1051" s="406"/>
      <c r="AS1051" s="293">
        <f>SUM(AE1051:AR1051)</f>
        <v>0</v>
      </c>
    </row>
    <row r="1052" spans="1:46" s="280" customFormat="1" outlineLevel="1">
      <c r="A1052" s="521"/>
      <c r="B1052" s="291" t="s">
        <v>345</v>
      </c>
      <c r="C1052" s="288" t="s">
        <v>163</v>
      </c>
      <c r="D1052" s="292"/>
      <c r="E1052" s="292"/>
      <c r="F1052" s="292"/>
      <c r="G1052" s="292"/>
      <c r="H1052" s="292"/>
      <c r="I1052" s="292"/>
      <c r="J1052" s="292"/>
      <c r="K1052" s="292"/>
      <c r="L1052" s="292"/>
      <c r="M1052" s="292"/>
      <c r="N1052" s="292"/>
      <c r="O1052" s="292"/>
      <c r="P1052" s="292"/>
      <c r="Q1052" s="292">
        <f>Q1051</f>
        <v>0</v>
      </c>
      <c r="R1052" s="292"/>
      <c r="S1052" s="292"/>
      <c r="T1052" s="292"/>
      <c r="U1052" s="292"/>
      <c r="V1052" s="292"/>
      <c r="W1052" s="292"/>
      <c r="X1052" s="292"/>
      <c r="Y1052" s="292"/>
      <c r="Z1052" s="292"/>
      <c r="AA1052" s="292"/>
      <c r="AB1052" s="292"/>
      <c r="AC1052" s="292"/>
      <c r="AD1052" s="292"/>
      <c r="AE1052" s="407">
        <f>AE1051</f>
        <v>0</v>
      </c>
      <c r="AF1052" s="407">
        <f t="shared" ref="AF1052:AQ1052" si="3078">AF1051</f>
        <v>0</v>
      </c>
      <c r="AG1052" s="407">
        <f t="shared" si="3078"/>
        <v>0</v>
      </c>
      <c r="AH1052" s="407">
        <f t="shared" si="3078"/>
        <v>0</v>
      </c>
      <c r="AI1052" s="407">
        <f t="shared" si="3078"/>
        <v>0</v>
      </c>
      <c r="AJ1052" s="407">
        <f t="shared" si="3078"/>
        <v>0</v>
      </c>
      <c r="AK1052" s="407">
        <f t="shared" si="3078"/>
        <v>0</v>
      </c>
      <c r="AL1052" s="407">
        <f t="shared" si="3078"/>
        <v>0</v>
      </c>
      <c r="AM1052" s="407">
        <f t="shared" si="3078"/>
        <v>0</v>
      </c>
      <c r="AN1052" s="407">
        <f t="shared" si="3078"/>
        <v>0</v>
      </c>
      <c r="AO1052" s="407">
        <f t="shared" si="3078"/>
        <v>0</v>
      </c>
      <c r="AP1052" s="407">
        <f t="shared" si="3078"/>
        <v>0</v>
      </c>
      <c r="AQ1052" s="407">
        <f t="shared" si="3078"/>
        <v>0</v>
      </c>
      <c r="AR1052" s="407">
        <f>AR1051</f>
        <v>0</v>
      </c>
      <c r="AS1052" s="294"/>
    </row>
    <row r="1053" spans="1:46" s="280" customFormat="1" outlineLevel="1">
      <c r="A1053" s="521"/>
      <c r="B1053" s="321"/>
      <c r="C1053" s="288"/>
      <c r="D1053" s="288"/>
      <c r="E1053" s="288"/>
      <c r="F1053" s="288"/>
      <c r="G1053" s="288"/>
      <c r="H1053" s="288"/>
      <c r="I1053" s="288"/>
      <c r="J1053" s="288"/>
      <c r="K1053" s="288"/>
      <c r="L1053" s="288"/>
      <c r="M1053" s="288"/>
      <c r="N1053" s="288"/>
      <c r="O1053" s="288"/>
      <c r="P1053" s="288"/>
      <c r="Q1053" s="288"/>
      <c r="R1053" s="288"/>
      <c r="S1053" s="288"/>
      <c r="T1053" s="288"/>
      <c r="U1053" s="288"/>
      <c r="V1053" s="288"/>
      <c r="W1053" s="288"/>
      <c r="X1053" s="288"/>
      <c r="Y1053" s="288"/>
      <c r="Z1053" s="288"/>
      <c r="AA1053" s="288"/>
      <c r="AB1053" s="288"/>
      <c r="AC1053" s="288"/>
      <c r="AD1053" s="288"/>
      <c r="AE1053" s="408"/>
      <c r="AF1053" s="408"/>
      <c r="AG1053" s="408"/>
      <c r="AH1053" s="408"/>
      <c r="AI1053" s="408"/>
      <c r="AJ1053" s="408"/>
      <c r="AK1053" s="412"/>
      <c r="AL1053" s="412"/>
      <c r="AM1053" s="412"/>
      <c r="AN1053" s="412"/>
      <c r="AO1053" s="412"/>
      <c r="AP1053" s="412"/>
      <c r="AQ1053" s="412"/>
      <c r="AR1053" s="412"/>
      <c r="AS1053" s="310"/>
    </row>
    <row r="1054" spans="1:46" ht="15.75" outlineLevel="1">
      <c r="A1054" s="521"/>
      <c r="B1054" s="508" t="s">
        <v>493</v>
      </c>
      <c r="C1054" s="317"/>
      <c r="D1054" s="287"/>
      <c r="E1054" s="286"/>
      <c r="F1054" s="286"/>
      <c r="G1054" s="286"/>
      <c r="H1054" s="286"/>
      <c r="I1054" s="286"/>
      <c r="J1054" s="286"/>
      <c r="K1054" s="286"/>
      <c r="L1054" s="286"/>
      <c r="M1054" s="286"/>
      <c r="N1054" s="286"/>
      <c r="O1054" s="286"/>
      <c r="P1054" s="286"/>
      <c r="Q1054" s="287"/>
      <c r="R1054" s="286"/>
      <c r="S1054" s="286"/>
      <c r="T1054" s="286"/>
      <c r="U1054" s="286"/>
      <c r="V1054" s="286"/>
      <c r="W1054" s="286"/>
      <c r="X1054" s="286"/>
      <c r="Y1054" s="286"/>
      <c r="Z1054" s="286"/>
      <c r="AA1054" s="286"/>
      <c r="AB1054" s="286"/>
      <c r="AC1054" s="286"/>
      <c r="AD1054" s="286"/>
      <c r="AE1054" s="410"/>
      <c r="AF1054" s="410"/>
      <c r="AG1054" s="410"/>
      <c r="AH1054" s="410"/>
      <c r="AI1054" s="410"/>
      <c r="AJ1054" s="410"/>
      <c r="AK1054" s="410"/>
      <c r="AL1054" s="410"/>
      <c r="AM1054" s="410"/>
      <c r="AN1054" s="410"/>
      <c r="AO1054" s="410"/>
      <c r="AP1054" s="410"/>
      <c r="AQ1054" s="410"/>
      <c r="AR1054" s="410"/>
      <c r="AS1054" s="289"/>
    </row>
    <row r="1055" spans="1:46" outlineLevel="1">
      <c r="A1055" s="521">
        <v>17</v>
      </c>
      <c r="B1055" s="424" t="s">
        <v>112</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6"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AE1055</f>
        <v>0</v>
      </c>
      <c r="AF1056" s="407">
        <f t="shared" ref="AF1056:AR1056" si="3079">AF1055</f>
        <v>0</v>
      </c>
      <c r="AG1056" s="407">
        <f t="shared" si="3079"/>
        <v>0</v>
      </c>
      <c r="AH1056" s="407">
        <f t="shared" si="3079"/>
        <v>0</v>
      </c>
      <c r="AI1056" s="407">
        <f t="shared" si="3079"/>
        <v>0</v>
      </c>
      <c r="AJ1056" s="407">
        <f t="shared" si="3079"/>
        <v>0</v>
      </c>
      <c r="AK1056" s="407">
        <f t="shared" si="3079"/>
        <v>0</v>
      </c>
      <c r="AL1056" s="407">
        <f t="shared" si="3079"/>
        <v>0</v>
      </c>
      <c r="AM1056" s="407">
        <f t="shared" si="3079"/>
        <v>0</v>
      </c>
      <c r="AN1056" s="407">
        <f t="shared" si="3079"/>
        <v>0</v>
      </c>
      <c r="AO1056" s="407">
        <f t="shared" si="3079"/>
        <v>0</v>
      </c>
      <c r="AP1056" s="407">
        <f t="shared" si="3079"/>
        <v>0</v>
      </c>
      <c r="AQ1056" s="407">
        <f t="shared" si="3079"/>
        <v>0</v>
      </c>
      <c r="AR1056" s="407">
        <f t="shared" si="3079"/>
        <v>0</v>
      </c>
      <c r="AS1056" s="303"/>
    </row>
    <row r="1057" spans="1:45" outlineLevel="1">
      <c r="A1057" s="521"/>
      <c r="B1057" s="291"/>
      <c r="C1057" s="288"/>
      <c r="D1057" s="288"/>
      <c r="E1057" s="288"/>
      <c r="F1057" s="288"/>
      <c r="G1057" s="288"/>
      <c r="H1057" s="288"/>
      <c r="I1057" s="288"/>
      <c r="J1057" s="288"/>
      <c r="K1057" s="288"/>
      <c r="L1057" s="288"/>
      <c r="M1057" s="288"/>
      <c r="N1057" s="288"/>
      <c r="O1057" s="288"/>
      <c r="P1057" s="288"/>
      <c r="Q1057" s="288"/>
      <c r="R1057" s="288"/>
      <c r="S1057" s="288"/>
      <c r="T1057" s="288"/>
      <c r="U1057" s="288"/>
      <c r="V1057" s="288"/>
      <c r="W1057" s="288"/>
      <c r="X1057" s="288"/>
      <c r="Y1057" s="288"/>
      <c r="Z1057" s="288"/>
      <c r="AA1057" s="288"/>
      <c r="AB1057" s="288"/>
      <c r="AC1057" s="288"/>
      <c r="AD1057" s="288"/>
      <c r="AE1057" s="418"/>
      <c r="AF1057" s="421"/>
      <c r="AG1057" s="421"/>
      <c r="AH1057" s="421"/>
      <c r="AI1057" s="421"/>
      <c r="AJ1057" s="421"/>
      <c r="AK1057" s="421"/>
      <c r="AL1057" s="421"/>
      <c r="AM1057" s="421"/>
      <c r="AN1057" s="421"/>
      <c r="AO1057" s="421"/>
      <c r="AP1057" s="421"/>
      <c r="AQ1057" s="421"/>
      <c r="AR1057" s="421"/>
      <c r="AS1057" s="303"/>
    </row>
    <row r="1058" spans="1:45" outlineLevel="1">
      <c r="A1058" s="521">
        <v>18</v>
      </c>
      <c r="B1058" s="424" t="s">
        <v>109</v>
      </c>
      <c r="C1058" s="288" t="s">
        <v>25</v>
      </c>
      <c r="D1058" s="292"/>
      <c r="E1058" s="292"/>
      <c r="F1058" s="292"/>
      <c r="G1058" s="292"/>
      <c r="H1058" s="292"/>
      <c r="I1058" s="292"/>
      <c r="J1058" s="292"/>
      <c r="K1058" s="292"/>
      <c r="L1058" s="292"/>
      <c r="M1058" s="292"/>
      <c r="N1058" s="292"/>
      <c r="O1058" s="292"/>
      <c r="P1058" s="292"/>
      <c r="Q1058" s="292">
        <v>12</v>
      </c>
      <c r="R1058" s="292"/>
      <c r="S1058" s="292"/>
      <c r="T1058" s="292"/>
      <c r="U1058" s="292"/>
      <c r="V1058" s="292"/>
      <c r="W1058" s="292"/>
      <c r="X1058" s="292"/>
      <c r="Y1058" s="292"/>
      <c r="Z1058" s="292"/>
      <c r="AA1058" s="292"/>
      <c r="AB1058" s="292"/>
      <c r="AC1058" s="292"/>
      <c r="AD1058" s="292"/>
      <c r="AE1058" s="422"/>
      <c r="AF1058" s="406"/>
      <c r="AG1058" s="406"/>
      <c r="AH1058" s="406"/>
      <c r="AI1058" s="406"/>
      <c r="AJ1058" s="406"/>
      <c r="AK1058" s="406"/>
      <c r="AL1058" s="411"/>
      <c r="AM1058" s="411"/>
      <c r="AN1058" s="411"/>
      <c r="AO1058" s="411"/>
      <c r="AP1058" s="411"/>
      <c r="AQ1058" s="411"/>
      <c r="AR1058" s="411"/>
      <c r="AS1058" s="293">
        <f>SUM(AE1058:AR1058)</f>
        <v>0</v>
      </c>
    </row>
    <row r="1059" spans="1:45" outlineLevel="1">
      <c r="A1059" s="521"/>
      <c r="B1059" s="291" t="s">
        <v>345</v>
      </c>
      <c r="C1059" s="288" t="s">
        <v>163</v>
      </c>
      <c r="D1059" s="292"/>
      <c r="E1059" s="292"/>
      <c r="F1059" s="292"/>
      <c r="G1059" s="292"/>
      <c r="H1059" s="292"/>
      <c r="I1059" s="292"/>
      <c r="J1059" s="292"/>
      <c r="K1059" s="292"/>
      <c r="L1059" s="292"/>
      <c r="M1059" s="292"/>
      <c r="N1059" s="292"/>
      <c r="O1059" s="292"/>
      <c r="P1059" s="292"/>
      <c r="Q1059" s="292">
        <f>Q1058</f>
        <v>12</v>
      </c>
      <c r="R1059" s="292"/>
      <c r="S1059" s="292"/>
      <c r="T1059" s="292"/>
      <c r="U1059" s="292"/>
      <c r="V1059" s="292"/>
      <c r="W1059" s="292"/>
      <c r="X1059" s="292"/>
      <c r="Y1059" s="292"/>
      <c r="Z1059" s="292"/>
      <c r="AA1059" s="292"/>
      <c r="AB1059" s="292"/>
      <c r="AC1059" s="292"/>
      <c r="AD1059" s="292"/>
      <c r="AE1059" s="407">
        <f>AE1058</f>
        <v>0</v>
      </c>
      <c r="AF1059" s="407">
        <f t="shared" ref="AF1059:AR1059" si="3080">AF1058</f>
        <v>0</v>
      </c>
      <c r="AG1059" s="407">
        <f t="shared" si="3080"/>
        <v>0</v>
      </c>
      <c r="AH1059" s="407">
        <f t="shared" si="3080"/>
        <v>0</v>
      </c>
      <c r="AI1059" s="407">
        <f t="shared" si="3080"/>
        <v>0</v>
      </c>
      <c r="AJ1059" s="407">
        <f t="shared" si="3080"/>
        <v>0</v>
      </c>
      <c r="AK1059" s="407">
        <f t="shared" si="3080"/>
        <v>0</v>
      </c>
      <c r="AL1059" s="407">
        <f t="shared" si="3080"/>
        <v>0</v>
      </c>
      <c r="AM1059" s="407">
        <f t="shared" si="3080"/>
        <v>0</v>
      </c>
      <c r="AN1059" s="407">
        <f t="shared" si="3080"/>
        <v>0</v>
      </c>
      <c r="AO1059" s="407">
        <f t="shared" si="3080"/>
        <v>0</v>
      </c>
      <c r="AP1059" s="407">
        <f t="shared" si="3080"/>
        <v>0</v>
      </c>
      <c r="AQ1059" s="407">
        <f t="shared" si="3080"/>
        <v>0</v>
      </c>
      <c r="AR1059" s="407">
        <f t="shared" si="3080"/>
        <v>0</v>
      </c>
      <c r="AS1059" s="303"/>
    </row>
    <row r="1060" spans="1:45" outlineLevel="1">
      <c r="A1060" s="521"/>
      <c r="B1060" s="319"/>
      <c r="C1060" s="288"/>
      <c r="D1060" s="288"/>
      <c r="E1060" s="288"/>
      <c r="F1060" s="288"/>
      <c r="G1060" s="288"/>
      <c r="H1060" s="288"/>
      <c r="I1060" s="288"/>
      <c r="J1060" s="288"/>
      <c r="K1060" s="288"/>
      <c r="L1060" s="288"/>
      <c r="M1060" s="288"/>
      <c r="N1060" s="288"/>
      <c r="O1060" s="288"/>
      <c r="P1060" s="288"/>
      <c r="Q1060" s="288"/>
      <c r="R1060" s="288"/>
      <c r="S1060" s="288"/>
      <c r="T1060" s="288"/>
      <c r="U1060" s="288"/>
      <c r="V1060" s="288"/>
      <c r="W1060" s="288"/>
      <c r="X1060" s="288"/>
      <c r="Y1060" s="288"/>
      <c r="Z1060" s="288"/>
      <c r="AA1060" s="288"/>
      <c r="AB1060" s="288"/>
      <c r="AC1060" s="288"/>
      <c r="AD1060" s="288"/>
      <c r="AE1060" s="419"/>
      <c r="AF1060" s="420"/>
      <c r="AG1060" s="420"/>
      <c r="AH1060" s="420"/>
      <c r="AI1060" s="420"/>
      <c r="AJ1060" s="420"/>
      <c r="AK1060" s="420"/>
      <c r="AL1060" s="420"/>
      <c r="AM1060" s="420"/>
      <c r="AN1060" s="420"/>
      <c r="AO1060" s="420"/>
      <c r="AP1060" s="420"/>
      <c r="AQ1060" s="420"/>
      <c r="AR1060" s="420"/>
      <c r="AS1060" s="294"/>
    </row>
    <row r="1061" spans="1:45" outlineLevel="1">
      <c r="A1061" s="521">
        <v>19</v>
      </c>
      <c r="B1061" s="424" t="s">
        <v>111</v>
      </c>
      <c r="C1061" s="288" t="s">
        <v>25</v>
      </c>
      <c r="D1061" s="292"/>
      <c r="E1061" s="292"/>
      <c r="F1061" s="292"/>
      <c r="G1061" s="292"/>
      <c r="H1061" s="292"/>
      <c r="I1061" s="292"/>
      <c r="J1061" s="292"/>
      <c r="K1061" s="292"/>
      <c r="L1061" s="292"/>
      <c r="M1061" s="292"/>
      <c r="N1061" s="292"/>
      <c r="O1061" s="292"/>
      <c r="P1061" s="292"/>
      <c r="Q1061" s="292">
        <v>12</v>
      </c>
      <c r="R1061" s="292"/>
      <c r="S1061" s="292"/>
      <c r="T1061" s="292"/>
      <c r="U1061" s="292"/>
      <c r="V1061" s="292"/>
      <c r="W1061" s="292"/>
      <c r="X1061" s="292"/>
      <c r="Y1061" s="292"/>
      <c r="Z1061" s="292"/>
      <c r="AA1061" s="292"/>
      <c r="AB1061" s="292"/>
      <c r="AC1061" s="292"/>
      <c r="AD1061" s="292"/>
      <c r="AE1061" s="422"/>
      <c r="AF1061" s="406"/>
      <c r="AG1061" s="406"/>
      <c r="AH1061" s="406"/>
      <c r="AI1061" s="406"/>
      <c r="AJ1061" s="406"/>
      <c r="AK1061" s="406"/>
      <c r="AL1061" s="411"/>
      <c r="AM1061" s="411"/>
      <c r="AN1061" s="411"/>
      <c r="AO1061" s="411"/>
      <c r="AP1061" s="411"/>
      <c r="AQ1061" s="411"/>
      <c r="AR1061" s="411"/>
      <c r="AS1061" s="293">
        <f>SUM(AE1061:AR1061)</f>
        <v>0</v>
      </c>
    </row>
    <row r="1062" spans="1:45" outlineLevel="1">
      <c r="A1062" s="521"/>
      <c r="B1062" s="291" t="s">
        <v>345</v>
      </c>
      <c r="C1062" s="288" t="s">
        <v>163</v>
      </c>
      <c r="D1062" s="292"/>
      <c r="E1062" s="292"/>
      <c r="F1062" s="292"/>
      <c r="G1062" s="292"/>
      <c r="H1062" s="292"/>
      <c r="I1062" s="292"/>
      <c r="J1062" s="292"/>
      <c r="K1062" s="292"/>
      <c r="L1062" s="292"/>
      <c r="M1062" s="292"/>
      <c r="N1062" s="292"/>
      <c r="O1062" s="292"/>
      <c r="P1062" s="292"/>
      <c r="Q1062" s="292">
        <f>Q1061</f>
        <v>12</v>
      </c>
      <c r="R1062" s="292"/>
      <c r="S1062" s="292"/>
      <c r="T1062" s="292"/>
      <c r="U1062" s="292"/>
      <c r="V1062" s="292"/>
      <c r="W1062" s="292"/>
      <c r="X1062" s="292"/>
      <c r="Y1062" s="292"/>
      <c r="Z1062" s="292"/>
      <c r="AA1062" s="292"/>
      <c r="AB1062" s="292"/>
      <c r="AC1062" s="292"/>
      <c r="AD1062" s="292"/>
      <c r="AE1062" s="407">
        <f>AE1061</f>
        <v>0</v>
      </c>
      <c r="AF1062" s="407">
        <f t="shared" ref="AF1062:AR1062" si="3081">AF1061</f>
        <v>0</v>
      </c>
      <c r="AG1062" s="407">
        <f t="shared" si="3081"/>
        <v>0</v>
      </c>
      <c r="AH1062" s="407">
        <f t="shared" si="3081"/>
        <v>0</v>
      </c>
      <c r="AI1062" s="407">
        <f t="shared" si="3081"/>
        <v>0</v>
      </c>
      <c r="AJ1062" s="407">
        <f t="shared" si="3081"/>
        <v>0</v>
      </c>
      <c r="AK1062" s="407">
        <f t="shared" si="3081"/>
        <v>0</v>
      </c>
      <c r="AL1062" s="407">
        <f t="shared" si="3081"/>
        <v>0</v>
      </c>
      <c r="AM1062" s="407">
        <f t="shared" si="3081"/>
        <v>0</v>
      </c>
      <c r="AN1062" s="407">
        <f t="shared" si="3081"/>
        <v>0</v>
      </c>
      <c r="AO1062" s="407">
        <f t="shared" si="3081"/>
        <v>0</v>
      </c>
      <c r="AP1062" s="407">
        <f t="shared" si="3081"/>
        <v>0</v>
      </c>
      <c r="AQ1062" s="407">
        <f t="shared" si="3081"/>
        <v>0</v>
      </c>
      <c r="AR1062" s="407">
        <f t="shared" si="3081"/>
        <v>0</v>
      </c>
      <c r="AS1062" s="294"/>
    </row>
    <row r="1063" spans="1:45" outlineLevel="1">
      <c r="A1063" s="521"/>
      <c r="B1063" s="319"/>
      <c r="C1063" s="288"/>
      <c r="D1063" s="288"/>
      <c r="E1063" s="288"/>
      <c r="F1063" s="288"/>
      <c r="G1063" s="288"/>
      <c r="H1063" s="288"/>
      <c r="I1063" s="288"/>
      <c r="J1063" s="288"/>
      <c r="K1063" s="288"/>
      <c r="L1063" s="288"/>
      <c r="M1063" s="288"/>
      <c r="N1063" s="288"/>
      <c r="O1063" s="288"/>
      <c r="P1063" s="288"/>
      <c r="Q1063" s="288"/>
      <c r="R1063" s="288"/>
      <c r="S1063" s="288"/>
      <c r="T1063" s="288"/>
      <c r="U1063" s="288"/>
      <c r="V1063" s="288"/>
      <c r="W1063" s="288"/>
      <c r="X1063" s="288"/>
      <c r="Y1063" s="288"/>
      <c r="Z1063" s="288"/>
      <c r="AA1063" s="288"/>
      <c r="AB1063" s="288"/>
      <c r="AC1063" s="288"/>
      <c r="AD1063" s="288"/>
      <c r="AE1063" s="408"/>
      <c r="AF1063" s="408"/>
      <c r="AG1063" s="408"/>
      <c r="AH1063" s="408"/>
      <c r="AI1063" s="408"/>
      <c r="AJ1063" s="408"/>
      <c r="AK1063" s="408"/>
      <c r="AL1063" s="408"/>
      <c r="AM1063" s="408"/>
      <c r="AN1063" s="408"/>
      <c r="AO1063" s="408"/>
      <c r="AP1063" s="408"/>
      <c r="AQ1063" s="408"/>
      <c r="AR1063" s="408"/>
      <c r="AS1063" s="303"/>
    </row>
    <row r="1064" spans="1:45" outlineLevel="1">
      <c r="A1064" s="521">
        <v>20</v>
      </c>
      <c r="B1064" s="424" t="s">
        <v>110</v>
      </c>
      <c r="C1064" s="288" t="s">
        <v>25</v>
      </c>
      <c r="D1064" s="292"/>
      <c r="E1064" s="292"/>
      <c r="F1064" s="292"/>
      <c r="G1064" s="292"/>
      <c r="H1064" s="292"/>
      <c r="I1064" s="292"/>
      <c r="J1064" s="292"/>
      <c r="K1064" s="292"/>
      <c r="L1064" s="292"/>
      <c r="M1064" s="292"/>
      <c r="N1064" s="292"/>
      <c r="O1064" s="292"/>
      <c r="P1064" s="292"/>
      <c r="Q1064" s="292">
        <v>12</v>
      </c>
      <c r="R1064" s="292"/>
      <c r="S1064" s="292"/>
      <c r="T1064" s="292"/>
      <c r="U1064" s="292"/>
      <c r="V1064" s="292"/>
      <c r="W1064" s="292"/>
      <c r="X1064" s="292"/>
      <c r="Y1064" s="292"/>
      <c r="Z1064" s="292"/>
      <c r="AA1064" s="292"/>
      <c r="AB1064" s="292"/>
      <c r="AC1064" s="292"/>
      <c r="AD1064" s="292"/>
      <c r="AE1064" s="422"/>
      <c r="AF1064" s="406"/>
      <c r="AG1064" s="406"/>
      <c r="AH1064" s="406"/>
      <c r="AI1064" s="406"/>
      <c r="AJ1064" s="406"/>
      <c r="AK1064" s="406"/>
      <c r="AL1064" s="411"/>
      <c r="AM1064" s="411"/>
      <c r="AN1064" s="411"/>
      <c r="AO1064" s="411"/>
      <c r="AP1064" s="411"/>
      <c r="AQ1064" s="411"/>
      <c r="AR1064" s="411"/>
      <c r="AS1064" s="293">
        <f>SUM(AE1064:AR1064)</f>
        <v>0</v>
      </c>
    </row>
    <row r="1065" spans="1:45" outlineLevel="1">
      <c r="A1065" s="521"/>
      <c r="B1065" s="291" t="s">
        <v>345</v>
      </c>
      <c r="C1065" s="288" t="s">
        <v>163</v>
      </c>
      <c r="D1065" s="292"/>
      <c r="E1065" s="292"/>
      <c r="F1065" s="292"/>
      <c r="G1065" s="292"/>
      <c r="H1065" s="292"/>
      <c r="I1065" s="292"/>
      <c r="J1065" s="292"/>
      <c r="K1065" s="292"/>
      <c r="L1065" s="292"/>
      <c r="M1065" s="292"/>
      <c r="N1065" s="292"/>
      <c r="O1065" s="292"/>
      <c r="P1065" s="292"/>
      <c r="Q1065" s="292">
        <f>Q1064</f>
        <v>12</v>
      </c>
      <c r="R1065" s="292"/>
      <c r="S1065" s="292"/>
      <c r="T1065" s="292"/>
      <c r="U1065" s="292"/>
      <c r="V1065" s="292"/>
      <c r="W1065" s="292"/>
      <c r="X1065" s="292"/>
      <c r="Y1065" s="292"/>
      <c r="Z1065" s="292"/>
      <c r="AA1065" s="292"/>
      <c r="AB1065" s="292"/>
      <c r="AC1065" s="292"/>
      <c r="AD1065" s="292"/>
      <c r="AE1065" s="407">
        <f t="shared" ref="AE1065:AR1065" si="3082">AE1064</f>
        <v>0</v>
      </c>
      <c r="AF1065" s="407">
        <f t="shared" si="3082"/>
        <v>0</v>
      </c>
      <c r="AG1065" s="407">
        <f t="shared" si="3082"/>
        <v>0</v>
      </c>
      <c r="AH1065" s="407">
        <f t="shared" si="3082"/>
        <v>0</v>
      </c>
      <c r="AI1065" s="407">
        <f t="shared" si="3082"/>
        <v>0</v>
      </c>
      <c r="AJ1065" s="407">
        <f t="shared" si="3082"/>
        <v>0</v>
      </c>
      <c r="AK1065" s="407">
        <f t="shared" si="3082"/>
        <v>0</v>
      </c>
      <c r="AL1065" s="407">
        <f t="shared" si="3082"/>
        <v>0</v>
      </c>
      <c r="AM1065" s="407">
        <f t="shared" si="3082"/>
        <v>0</v>
      </c>
      <c r="AN1065" s="407">
        <f t="shared" si="3082"/>
        <v>0</v>
      </c>
      <c r="AO1065" s="407">
        <f t="shared" si="3082"/>
        <v>0</v>
      </c>
      <c r="AP1065" s="407">
        <f t="shared" si="3082"/>
        <v>0</v>
      </c>
      <c r="AQ1065" s="407">
        <f t="shared" si="3082"/>
        <v>0</v>
      </c>
      <c r="AR1065" s="407">
        <f t="shared" si="3082"/>
        <v>0</v>
      </c>
      <c r="AS1065" s="303"/>
    </row>
    <row r="1066" spans="1:45" ht="15.75" outlineLevel="1">
      <c r="A1066" s="521"/>
      <c r="B1066" s="320"/>
      <c r="C1066" s="297"/>
      <c r="D1066" s="288"/>
      <c r="E1066" s="288"/>
      <c r="F1066" s="288"/>
      <c r="G1066" s="288"/>
      <c r="H1066" s="288"/>
      <c r="I1066" s="288"/>
      <c r="J1066" s="288"/>
      <c r="K1066" s="288"/>
      <c r="L1066" s="288"/>
      <c r="M1066" s="288"/>
      <c r="N1066" s="288"/>
      <c r="O1066" s="288"/>
      <c r="P1066" s="288"/>
      <c r="Q1066" s="297"/>
      <c r="R1066" s="288"/>
      <c r="S1066" s="288"/>
      <c r="T1066" s="288"/>
      <c r="U1066" s="288"/>
      <c r="V1066" s="288"/>
      <c r="W1066" s="288"/>
      <c r="X1066" s="288"/>
      <c r="Y1066" s="288"/>
      <c r="Z1066" s="288"/>
      <c r="AA1066" s="288"/>
      <c r="AB1066" s="288"/>
      <c r="AC1066" s="288"/>
      <c r="AD1066" s="288"/>
      <c r="AE1066" s="408"/>
      <c r="AF1066" s="408"/>
      <c r="AG1066" s="408"/>
      <c r="AH1066" s="408"/>
      <c r="AI1066" s="408"/>
      <c r="AJ1066" s="408"/>
      <c r="AK1066" s="408"/>
      <c r="AL1066" s="408"/>
      <c r="AM1066" s="408"/>
      <c r="AN1066" s="408"/>
      <c r="AO1066" s="408"/>
      <c r="AP1066" s="408"/>
      <c r="AQ1066" s="408"/>
      <c r="AR1066" s="408"/>
      <c r="AS1066" s="303"/>
    </row>
    <row r="1067" spans="1:45" ht="15.75" outlineLevel="1">
      <c r="A1067" s="521"/>
      <c r="B1067" s="507" t="s">
        <v>500</v>
      </c>
      <c r="C1067" s="288"/>
      <c r="D1067" s="288"/>
      <c r="E1067" s="288"/>
      <c r="F1067" s="288"/>
      <c r="G1067" s="288"/>
      <c r="H1067" s="288"/>
      <c r="I1067" s="288"/>
      <c r="J1067" s="288"/>
      <c r="K1067" s="288"/>
      <c r="L1067" s="288"/>
      <c r="M1067" s="288"/>
      <c r="N1067" s="288"/>
      <c r="O1067" s="288"/>
      <c r="P1067" s="288"/>
      <c r="Q1067" s="288"/>
      <c r="R1067" s="288"/>
      <c r="S1067" s="288"/>
      <c r="T1067" s="288"/>
      <c r="U1067" s="288"/>
      <c r="V1067" s="288"/>
      <c r="W1067" s="288"/>
      <c r="X1067" s="288"/>
      <c r="Y1067" s="288"/>
      <c r="Z1067" s="288"/>
      <c r="AA1067" s="288"/>
      <c r="AB1067" s="288"/>
      <c r="AC1067" s="288"/>
      <c r="AD1067" s="288"/>
      <c r="AE1067" s="418"/>
      <c r="AF1067" s="421"/>
      <c r="AG1067" s="421"/>
      <c r="AH1067" s="421"/>
      <c r="AI1067" s="421"/>
      <c r="AJ1067" s="421"/>
      <c r="AK1067" s="421"/>
      <c r="AL1067" s="421"/>
      <c r="AM1067" s="421"/>
      <c r="AN1067" s="421"/>
      <c r="AO1067" s="421"/>
      <c r="AP1067" s="421"/>
      <c r="AQ1067" s="421"/>
      <c r="AR1067" s="421"/>
      <c r="AS1067" s="303"/>
    </row>
    <row r="1068" spans="1:45" ht="15.75" outlineLevel="1">
      <c r="A1068" s="521"/>
      <c r="B1068" s="493" t="s">
        <v>496</v>
      </c>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21</v>
      </c>
      <c r="B1069" s="424" t="s">
        <v>113</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083">AF1069</f>
        <v>0</v>
      </c>
      <c r="AG1070" s="407">
        <f t="shared" ref="AG1070" si="3084">AG1069</f>
        <v>0</v>
      </c>
      <c r="AH1070" s="407">
        <f t="shared" ref="AH1070" si="3085">AH1069</f>
        <v>0</v>
      </c>
      <c r="AI1070" s="407">
        <f t="shared" ref="AI1070" si="3086">AI1069</f>
        <v>0</v>
      </c>
      <c r="AJ1070" s="407">
        <f t="shared" ref="AJ1070" si="3087">AJ1069</f>
        <v>0</v>
      </c>
      <c r="AK1070" s="407">
        <f t="shared" ref="AK1070" si="3088">AK1069</f>
        <v>0</v>
      </c>
      <c r="AL1070" s="407">
        <f t="shared" ref="AL1070" si="3089">AL1069</f>
        <v>0</v>
      </c>
      <c r="AM1070" s="407">
        <f t="shared" ref="AM1070" si="3090">AM1069</f>
        <v>0</v>
      </c>
      <c r="AN1070" s="407">
        <f t="shared" ref="AN1070" si="3091">AN1069</f>
        <v>0</v>
      </c>
      <c r="AO1070" s="407">
        <f t="shared" ref="AO1070" si="3092">AO1069</f>
        <v>0</v>
      </c>
      <c r="AP1070" s="407">
        <f t="shared" ref="AP1070" si="3093">AP1069</f>
        <v>0</v>
      </c>
      <c r="AQ1070" s="407">
        <f t="shared" ref="AQ1070" si="3094">AQ1069</f>
        <v>0</v>
      </c>
      <c r="AR1070" s="407">
        <f t="shared" ref="AR1070" si="3095">AR1069</f>
        <v>0</v>
      </c>
      <c r="AS1070" s="303"/>
    </row>
    <row r="1071" spans="1:45" ht="15"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1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v>22</v>
      </c>
      <c r="B1072" s="424" t="s">
        <v>114</v>
      </c>
      <c r="C1072" s="288" t="s">
        <v>25</v>
      </c>
      <c r="D1072" s="292"/>
      <c r="E1072" s="292"/>
      <c r="F1072" s="292"/>
      <c r="G1072" s="292"/>
      <c r="H1072" s="292"/>
      <c r="I1072" s="292"/>
      <c r="J1072" s="292"/>
      <c r="K1072" s="292"/>
      <c r="L1072" s="292"/>
      <c r="M1072" s="292"/>
      <c r="N1072" s="292"/>
      <c r="O1072" s="292"/>
      <c r="P1072" s="292"/>
      <c r="Q1072" s="288"/>
      <c r="R1072" s="292"/>
      <c r="S1072" s="292"/>
      <c r="T1072" s="292"/>
      <c r="U1072" s="292"/>
      <c r="V1072" s="292"/>
      <c r="W1072" s="292"/>
      <c r="X1072" s="292"/>
      <c r="Y1072" s="292"/>
      <c r="Z1072" s="292"/>
      <c r="AA1072" s="292"/>
      <c r="AB1072" s="292"/>
      <c r="AC1072" s="292"/>
      <c r="AD1072" s="292"/>
      <c r="AE1072" s="406"/>
      <c r="AF1072" s="406"/>
      <c r="AG1072" s="406"/>
      <c r="AH1072" s="406"/>
      <c r="AI1072" s="406"/>
      <c r="AJ1072" s="406"/>
      <c r="AK1072" s="406"/>
      <c r="AL1072" s="406"/>
      <c r="AM1072" s="406"/>
      <c r="AN1072" s="406"/>
      <c r="AO1072" s="406"/>
      <c r="AP1072" s="406"/>
      <c r="AQ1072" s="406"/>
      <c r="AR1072" s="406"/>
      <c r="AS1072" s="293">
        <f>SUM(AE1072:AR1072)</f>
        <v>0</v>
      </c>
    </row>
    <row r="1073" spans="1:45" ht="15" customHeight="1" outlineLevel="1">
      <c r="A1073" s="521"/>
      <c r="B1073" s="291" t="s">
        <v>345</v>
      </c>
      <c r="C1073" s="288" t="s">
        <v>163</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7">
        <f>AE1072</f>
        <v>0</v>
      </c>
      <c r="AF1073" s="407">
        <f t="shared" ref="AF1073" si="3096">AF1072</f>
        <v>0</v>
      </c>
      <c r="AG1073" s="407">
        <f t="shared" ref="AG1073" si="3097">AG1072</f>
        <v>0</v>
      </c>
      <c r="AH1073" s="407">
        <f t="shared" ref="AH1073" si="3098">AH1072</f>
        <v>0</v>
      </c>
      <c r="AI1073" s="407">
        <f t="shared" ref="AI1073" si="3099">AI1072</f>
        <v>0</v>
      </c>
      <c r="AJ1073" s="407">
        <f t="shared" ref="AJ1073" si="3100">AJ1072</f>
        <v>0</v>
      </c>
      <c r="AK1073" s="407">
        <f t="shared" ref="AK1073" si="3101">AK1072</f>
        <v>0</v>
      </c>
      <c r="AL1073" s="407">
        <f t="shared" ref="AL1073" si="3102">AL1072</f>
        <v>0</v>
      </c>
      <c r="AM1073" s="407">
        <f t="shared" ref="AM1073" si="3103">AM1072</f>
        <v>0</v>
      </c>
      <c r="AN1073" s="407">
        <f t="shared" ref="AN1073" si="3104">AN1072</f>
        <v>0</v>
      </c>
      <c r="AO1073" s="407">
        <f t="shared" ref="AO1073" si="3105">AO1072</f>
        <v>0</v>
      </c>
      <c r="AP1073" s="407">
        <f t="shared" ref="AP1073" si="3106">AP1072</f>
        <v>0</v>
      </c>
      <c r="AQ1073" s="407">
        <f t="shared" ref="AQ1073" si="3107">AQ1072</f>
        <v>0</v>
      </c>
      <c r="AR1073" s="407">
        <f t="shared" ref="AR1073" si="3108">AR1072</f>
        <v>0</v>
      </c>
      <c r="AS1073" s="303"/>
    </row>
    <row r="1074" spans="1:45" ht="15" customHeight="1" outlineLevel="1">
      <c r="A1074" s="521"/>
      <c r="B1074" s="291"/>
      <c r="C1074" s="288"/>
      <c r="D1074" s="288"/>
      <c r="E1074" s="288"/>
      <c r="F1074" s="288"/>
      <c r="G1074" s="288"/>
      <c r="H1074" s="288"/>
      <c r="I1074" s="288"/>
      <c r="J1074" s="288"/>
      <c r="K1074" s="288"/>
      <c r="L1074" s="288"/>
      <c r="M1074" s="288"/>
      <c r="N1074" s="288"/>
      <c r="O1074" s="288"/>
      <c r="P1074" s="288"/>
      <c r="Q1074" s="288"/>
      <c r="R1074" s="288"/>
      <c r="S1074" s="288"/>
      <c r="T1074" s="288"/>
      <c r="U1074" s="288"/>
      <c r="V1074" s="288"/>
      <c r="W1074" s="288"/>
      <c r="X1074" s="288"/>
      <c r="Y1074" s="288"/>
      <c r="Z1074" s="288"/>
      <c r="AA1074" s="288"/>
      <c r="AB1074" s="288"/>
      <c r="AC1074" s="288"/>
      <c r="AD1074" s="288"/>
      <c r="AE1074" s="418"/>
      <c r="AF1074" s="421"/>
      <c r="AG1074" s="421"/>
      <c r="AH1074" s="421"/>
      <c r="AI1074" s="421"/>
      <c r="AJ1074" s="421"/>
      <c r="AK1074" s="421"/>
      <c r="AL1074" s="421"/>
      <c r="AM1074" s="421"/>
      <c r="AN1074" s="421"/>
      <c r="AO1074" s="421"/>
      <c r="AP1074" s="421"/>
      <c r="AQ1074" s="421"/>
      <c r="AR1074" s="421"/>
      <c r="AS1074" s="303"/>
    </row>
    <row r="1075" spans="1:45" ht="15" customHeight="1" outlineLevel="1">
      <c r="A1075" s="521">
        <v>23</v>
      </c>
      <c r="B1075" s="424" t="s">
        <v>115</v>
      </c>
      <c r="C1075" s="288" t="s">
        <v>25</v>
      </c>
      <c r="D1075" s="292"/>
      <c r="E1075" s="292"/>
      <c r="F1075" s="292"/>
      <c r="G1075" s="292"/>
      <c r="H1075" s="292"/>
      <c r="I1075" s="292"/>
      <c r="J1075" s="292"/>
      <c r="K1075" s="292"/>
      <c r="L1075" s="292"/>
      <c r="M1075" s="292"/>
      <c r="N1075" s="292"/>
      <c r="O1075" s="292"/>
      <c r="P1075" s="292"/>
      <c r="Q1075" s="288"/>
      <c r="R1075" s="292"/>
      <c r="S1075" s="292"/>
      <c r="T1075" s="292"/>
      <c r="U1075" s="292"/>
      <c r="V1075" s="292"/>
      <c r="W1075" s="292"/>
      <c r="X1075" s="292"/>
      <c r="Y1075" s="292"/>
      <c r="Z1075" s="292"/>
      <c r="AA1075" s="292"/>
      <c r="AB1075" s="292"/>
      <c r="AC1075" s="292"/>
      <c r="AD1075" s="292"/>
      <c r="AE1075" s="406"/>
      <c r="AF1075" s="406"/>
      <c r="AG1075" s="406"/>
      <c r="AH1075" s="406"/>
      <c r="AI1075" s="406"/>
      <c r="AJ1075" s="406"/>
      <c r="AK1075" s="406"/>
      <c r="AL1075" s="406"/>
      <c r="AM1075" s="406"/>
      <c r="AN1075" s="406"/>
      <c r="AO1075" s="406"/>
      <c r="AP1075" s="406"/>
      <c r="AQ1075" s="406"/>
      <c r="AR1075" s="406"/>
      <c r="AS1075" s="293">
        <f>SUM(AE1075:AR1075)</f>
        <v>0</v>
      </c>
    </row>
    <row r="1076" spans="1:45" ht="15" customHeight="1" outlineLevel="1">
      <c r="A1076" s="521"/>
      <c r="B1076" s="291" t="s">
        <v>345</v>
      </c>
      <c r="C1076" s="288" t="s">
        <v>163</v>
      </c>
      <c r="D1076" s="292"/>
      <c r="E1076" s="292"/>
      <c r="F1076" s="292"/>
      <c r="G1076" s="292"/>
      <c r="H1076" s="292"/>
      <c r="I1076" s="292"/>
      <c r="J1076" s="292"/>
      <c r="K1076" s="292"/>
      <c r="L1076" s="292"/>
      <c r="M1076" s="292"/>
      <c r="N1076" s="292"/>
      <c r="O1076" s="292"/>
      <c r="P1076" s="292"/>
      <c r="Q1076" s="288"/>
      <c r="R1076" s="292"/>
      <c r="S1076" s="292"/>
      <c r="T1076" s="292"/>
      <c r="U1076" s="292"/>
      <c r="V1076" s="292"/>
      <c r="W1076" s="292"/>
      <c r="X1076" s="292"/>
      <c r="Y1076" s="292"/>
      <c r="Z1076" s="292"/>
      <c r="AA1076" s="292"/>
      <c r="AB1076" s="292"/>
      <c r="AC1076" s="292"/>
      <c r="AD1076" s="292"/>
      <c r="AE1076" s="407">
        <f>AE1075</f>
        <v>0</v>
      </c>
      <c r="AF1076" s="407">
        <f t="shared" ref="AF1076" si="3109">AF1075</f>
        <v>0</v>
      </c>
      <c r="AG1076" s="407">
        <f t="shared" ref="AG1076" si="3110">AG1075</f>
        <v>0</v>
      </c>
      <c r="AH1076" s="407">
        <f t="shared" ref="AH1076" si="3111">AH1075</f>
        <v>0</v>
      </c>
      <c r="AI1076" s="407">
        <f t="shared" ref="AI1076" si="3112">AI1075</f>
        <v>0</v>
      </c>
      <c r="AJ1076" s="407">
        <f t="shared" ref="AJ1076" si="3113">AJ1075</f>
        <v>0</v>
      </c>
      <c r="AK1076" s="407">
        <f t="shared" ref="AK1076" si="3114">AK1075</f>
        <v>0</v>
      </c>
      <c r="AL1076" s="407">
        <f t="shared" ref="AL1076" si="3115">AL1075</f>
        <v>0</v>
      </c>
      <c r="AM1076" s="407">
        <f t="shared" ref="AM1076" si="3116">AM1075</f>
        <v>0</v>
      </c>
      <c r="AN1076" s="407">
        <f t="shared" ref="AN1076" si="3117">AN1075</f>
        <v>0</v>
      </c>
      <c r="AO1076" s="407">
        <f t="shared" ref="AO1076" si="3118">AO1075</f>
        <v>0</v>
      </c>
      <c r="AP1076" s="407">
        <f t="shared" ref="AP1076" si="3119">AP1075</f>
        <v>0</v>
      </c>
      <c r="AQ1076" s="407">
        <f t="shared" ref="AQ1076" si="3120">AQ1075</f>
        <v>0</v>
      </c>
      <c r="AR1076" s="407">
        <f t="shared" ref="AR1076" si="3121">AR1075</f>
        <v>0</v>
      </c>
      <c r="AS1076" s="303"/>
    </row>
    <row r="1077" spans="1:45" ht="15" customHeight="1" outlineLevel="1">
      <c r="A1077" s="521"/>
      <c r="B1077" s="426"/>
      <c r="C1077" s="288"/>
      <c r="D1077" s="288"/>
      <c r="E1077" s="288"/>
      <c r="F1077" s="288"/>
      <c r="G1077" s="288"/>
      <c r="H1077" s="288"/>
      <c r="I1077" s="288"/>
      <c r="J1077" s="288"/>
      <c r="K1077" s="288"/>
      <c r="L1077" s="288"/>
      <c r="M1077" s="288"/>
      <c r="N1077" s="288"/>
      <c r="O1077" s="288"/>
      <c r="P1077" s="288"/>
      <c r="Q1077" s="288"/>
      <c r="R1077" s="288"/>
      <c r="S1077" s="288"/>
      <c r="T1077" s="288"/>
      <c r="U1077" s="288"/>
      <c r="V1077" s="288"/>
      <c r="W1077" s="288"/>
      <c r="X1077" s="288"/>
      <c r="Y1077" s="288"/>
      <c r="Z1077" s="288"/>
      <c r="AA1077" s="288"/>
      <c r="AB1077" s="288"/>
      <c r="AC1077" s="288"/>
      <c r="AD1077" s="288"/>
      <c r="AE1077" s="418"/>
      <c r="AF1077" s="421"/>
      <c r="AG1077" s="421"/>
      <c r="AH1077" s="421"/>
      <c r="AI1077" s="421"/>
      <c r="AJ1077" s="421"/>
      <c r="AK1077" s="421"/>
      <c r="AL1077" s="421"/>
      <c r="AM1077" s="421"/>
      <c r="AN1077" s="421"/>
      <c r="AO1077" s="421"/>
      <c r="AP1077" s="421"/>
      <c r="AQ1077" s="421"/>
      <c r="AR1077" s="421"/>
      <c r="AS1077" s="303"/>
    </row>
    <row r="1078" spans="1:45" ht="15" customHeight="1" outlineLevel="1">
      <c r="A1078" s="521">
        <v>24</v>
      </c>
      <c r="B1078" s="424" t="s">
        <v>116</v>
      </c>
      <c r="C1078" s="288" t="s">
        <v>25</v>
      </c>
      <c r="D1078" s="292"/>
      <c r="E1078" s="292"/>
      <c r="F1078" s="292"/>
      <c r="G1078" s="292"/>
      <c r="H1078" s="292"/>
      <c r="I1078" s="292"/>
      <c r="J1078" s="292"/>
      <c r="K1078" s="292"/>
      <c r="L1078" s="292"/>
      <c r="M1078" s="292"/>
      <c r="N1078" s="292"/>
      <c r="O1078" s="292"/>
      <c r="P1078" s="292"/>
      <c r="Q1078" s="288"/>
      <c r="R1078" s="292"/>
      <c r="S1078" s="292"/>
      <c r="T1078" s="292"/>
      <c r="U1078" s="292"/>
      <c r="V1078" s="292"/>
      <c r="W1078" s="292"/>
      <c r="X1078" s="292"/>
      <c r="Y1078" s="292"/>
      <c r="Z1078" s="292"/>
      <c r="AA1078" s="292"/>
      <c r="AB1078" s="292"/>
      <c r="AC1078" s="292"/>
      <c r="AD1078" s="292"/>
      <c r="AE1078" s="406"/>
      <c r="AF1078" s="406"/>
      <c r="AG1078" s="406"/>
      <c r="AH1078" s="406"/>
      <c r="AI1078" s="406"/>
      <c r="AJ1078" s="406"/>
      <c r="AK1078" s="406"/>
      <c r="AL1078" s="406"/>
      <c r="AM1078" s="406"/>
      <c r="AN1078" s="406"/>
      <c r="AO1078" s="406"/>
      <c r="AP1078" s="406"/>
      <c r="AQ1078" s="406"/>
      <c r="AR1078" s="406"/>
      <c r="AS1078" s="293">
        <f>SUM(AE1078:AR1078)</f>
        <v>0</v>
      </c>
    </row>
    <row r="1079" spans="1:45" ht="15" customHeight="1" outlineLevel="1">
      <c r="A1079" s="521"/>
      <c r="B1079" s="291" t="s">
        <v>345</v>
      </c>
      <c r="C1079" s="288" t="s">
        <v>163</v>
      </c>
      <c r="D1079" s="292"/>
      <c r="E1079" s="292"/>
      <c r="F1079" s="292"/>
      <c r="G1079" s="292"/>
      <c r="H1079" s="292"/>
      <c r="I1079" s="292"/>
      <c r="J1079" s="292"/>
      <c r="K1079" s="292"/>
      <c r="L1079" s="292"/>
      <c r="M1079" s="292"/>
      <c r="N1079" s="292"/>
      <c r="O1079" s="292"/>
      <c r="P1079" s="292"/>
      <c r="Q1079" s="288"/>
      <c r="R1079" s="292"/>
      <c r="S1079" s="292"/>
      <c r="T1079" s="292"/>
      <c r="U1079" s="292"/>
      <c r="V1079" s="292"/>
      <c r="W1079" s="292"/>
      <c r="X1079" s="292"/>
      <c r="Y1079" s="292"/>
      <c r="Z1079" s="292"/>
      <c r="AA1079" s="292"/>
      <c r="AB1079" s="292"/>
      <c r="AC1079" s="292"/>
      <c r="AD1079" s="292"/>
      <c r="AE1079" s="407">
        <f>AE1078</f>
        <v>0</v>
      </c>
      <c r="AF1079" s="407">
        <f t="shared" ref="AF1079" si="3122">AF1078</f>
        <v>0</v>
      </c>
      <c r="AG1079" s="407">
        <f t="shared" ref="AG1079" si="3123">AG1078</f>
        <v>0</v>
      </c>
      <c r="AH1079" s="407">
        <f t="shared" ref="AH1079" si="3124">AH1078</f>
        <v>0</v>
      </c>
      <c r="AI1079" s="407">
        <f t="shared" ref="AI1079" si="3125">AI1078</f>
        <v>0</v>
      </c>
      <c r="AJ1079" s="407">
        <f t="shared" ref="AJ1079" si="3126">AJ1078</f>
        <v>0</v>
      </c>
      <c r="AK1079" s="407">
        <f t="shared" ref="AK1079" si="3127">AK1078</f>
        <v>0</v>
      </c>
      <c r="AL1079" s="407">
        <f t="shared" ref="AL1079" si="3128">AL1078</f>
        <v>0</v>
      </c>
      <c r="AM1079" s="407">
        <f t="shared" ref="AM1079" si="3129">AM1078</f>
        <v>0</v>
      </c>
      <c r="AN1079" s="407">
        <f t="shared" ref="AN1079" si="3130">AN1078</f>
        <v>0</v>
      </c>
      <c r="AO1079" s="407">
        <f t="shared" ref="AO1079" si="3131">AO1078</f>
        <v>0</v>
      </c>
      <c r="AP1079" s="407">
        <f t="shared" ref="AP1079" si="3132">AP1078</f>
        <v>0</v>
      </c>
      <c r="AQ1079" s="407">
        <f t="shared" ref="AQ1079" si="3133">AQ1078</f>
        <v>0</v>
      </c>
      <c r="AR1079" s="407">
        <f t="shared" ref="AR1079" si="3134">AR1078</f>
        <v>0</v>
      </c>
      <c r="AS1079" s="303"/>
    </row>
    <row r="1080" spans="1:45" ht="15" customHeight="1" outlineLevel="1">
      <c r="A1080" s="521"/>
      <c r="B1080" s="291"/>
      <c r="C1080" s="288"/>
      <c r="D1080" s="288"/>
      <c r="E1080" s="288"/>
      <c r="F1080" s="288"/>
      <c r="G1080" s="288"/>
      <c r="H1080" s="288"/>
      <c r="I1080" s="288"/>
      <c r="J1080" s="288"/>
      <c r="K1080" s="288"/>
      <c r="L1080" s="288"/>
      <c r="M1080" s="288"/>
      <c r="N1080" s="288"/>
      <c r="O1080" s="288"/>
      <c r="P1080" s="288"/>
      <c r="Q1080" s="288"/>
      <c r="R1080" s="288"/>
      <c r="S1080" s="288"/>
      <c r="T1080" s="288"/>
      <c r="U1080" s="288"/>
      <c r="V1080" s="288"/>
      <c r="W1080" s="288"/>
      <c r="X1080" s="288"/>
      <c r="Y1080" s="288"/>
      <c r="Z1080" s="288"/>
      <c r="AA1080" s="288"/>
      <c r="AB1080" s="288"/>
      <c r="AC1080" s="288"/>
      <c r="AD1080" s="288"/>
      <c r="AE1080" s="408"/>
      <c r="AF1080" s="421"/>
      <c r="AG1080" s="421"/>
      <c r="AH1080" s="421"/>
      <c r="AI1080" s="421"/>
      <c r="AJ1080" s="421"/>
      <c r="AK1080" s="421"/>
      <c r="AL1080" s="421"/>
      <c r="AM1080" s="421"/>
      <c r="AN1080" s="421"/>
      <c r="AO1080" s="421"/>
      <c r="AP1080" s="421"/>
      <c r="AQ1080" s="421"/>
      <c r="AR1080" s="421"/>
      <c r="AS1080" s="303"/>
    </row>
    <row r="1081" spans="1:45" ht="15" customHeight="1" outlineLevel="1">
      <c r="A1081" s="521"/>
      <c r="B1081" s="285" t="s">
        <v>497</v>
      </c>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25</v>
      </c>
      <c r="B1082" s="424" t="s">
        <v>117</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 t="shared" ref="AF1083" si="3135">AF1082</f>
        <v>0</v>
      </c>
      <c r="AG1083" s="407">
        <f t="shared" ref="AG1083" si="3136">AG1082</f>
        <v>0</v>
      </c>
      <c r="AH1083" s="407">
        <f t="shared" ref="AH1083" si="3137">AH1082</f>
        <v>0</v>
      </c>
      <c r="AI1083" s="407">
        <f t="shared" ref="AI1083" si="3138">AI1082</f>
        <v>0</v>
      </c>
      <c r="AJ1083" s="407">
        <f t="shared" ref="AJ1083" si="3139">AJ1082</f>
        <v>0</v>
      </c>
      <c r="AK1083" s="407">
        <f t="shared" ref="AK1083" si="3140">AK1082</f>
        <v>0</v>
      </c>
      <c r="AL1083" s="407">
        <f t="shared" ref="AL1083" si="3141">AL1082</f>
        <v>0</v>
      </c>
      <c r="AM1083" s="407">
        <f t="shared" ref="AM1083" si="3142">AM1082</f>
        <v>0</v>
      </c>
      <c r="AN1083" s="407">
        <f t="shared" ref="AN1083" si="3143">AN1082</f>
        <v>0</v>
      </c>
      <c r="AO1083" s="407">
        <f t="shared" ref="AO1083" si="3144">AO1082</f>
        <v>0</v>
      </c>
      <c r="AP1083" s="407">
        <f t="shared" ref="AP1083" si="3145">AP1082</f>
        <v>0</v>
      </c>
      <c r="AQ1083" s="407">
        <f t="shared" ref="AQ1083" si="3146">AQ1082</f>
        <v>0</v>
      </c>
      <c r="AR1083" s="407">
        <f t="shared" ref="AR1083" si="3147">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26</v>
      </c>
      <c r="B1085" s="424" t="s">
        <v>1038</v>
      </c>
      <c r="C1085" s="288" t="s">
        <v>25</v>
      </c>
      <c r="D1085" s="292">
        <v>13380357.88583988</v>
      </c>
      <c r="E1085" s="292">
        <v>13380357.88583988</v>
      </c>
      <c r="F1085" s="292">
        <v>13380357.88583988</v>
      </c>
      <c r="G1085" s="292">
        <v>13380357.88583988</v>
      </c>
      <c r="H1085" s="292">
        <v>13380357.88583988</v>
      </c>
      <c r="I1085" s="292">
        <v>13380357.88583988</v>
      </c>
      <c r="J1085" s="292">
        <v>13380357.88583988</v>
      </c>
      <c r="K1085" s="292">
        <v>13380357.88583988</v>
      </c>
      <c r="L1085" s="292">
        <v>12865778.485743148</v>
      </c>
      <c r="M1085" s="292">
        <v>12865778.485743148</v>
      </c>
      <c r="N1085" s="292">
        <v>12779615.249861492</v>
      </c>
      <c r="O1085" s="292">
        <v>12779615.249861492</v>
      </c>
      <c r="P1085" s="292">
        <v>2183478.4961916385</v>
      </c>
      <c r="Q1085" s="292">
        <v>12</v>
      </c>
      <c r="R1085" s="292">
        <v>1438.6141785714287</v>
      </c>
      <c r="S1085" s="292">
        <v>1438.6141785714287</v>
      </c>
      <c r="T1085" s="292">
        <v>1438.6141785714287</v>
      </c>
      <c r="U1085" s="292">
        <v>1438.6141785714287</v>
      </c>
      <c r="V1085" s="292">
        <v>1438.6141785714287</v>
      </c>
      <c r="W1085" s="292">
        <v>1438.6141785714287</v>
      </c>
      <c r="X1085" s="292">
        <v>1438.6141785714287</v>
      </c>
      <c r="Y1085" s="292">
        <v>1438.6141785714287</v>
      </c>
      <c r="Z1085" s="292">
        <v>1386.0046633032828</v>
      </c>
      <c r="AA1085" s="292">
        <v>1386.0046633032828</v>
      </c>
      <c r="AB1085" s="292">
        <v>1379.4866702612114</v>
      </c>
      <c r="AC1085" s="292">
        <v>1379.4866702612114</v>
      </c>
      <c r="AD1085" s="292">
        <v>166.67439350439207</v>
      </c>
      <c r="AE1085" s="422"/>
      <c r="AF1085" s="864">
        <v>2.5738770307966912E-3</v>
      </c>
      <c r="AG1085" s="411">
        <v>0.26438757015572589</v>
      </c>
      <c r="AH1085" s="411">
        <v>2.7074181563583391E-2</v>
      </c>
      <c r="AI1085" s="411">
        <v>0.70511586281661842</v>
      </c>
      <c r="AJ1085" s="411"/>
      <c r="AK1085" s="411"/>
      <c r="AL1085" s="411"/>
      <c r="AM1085" s="411"/>
      <c r="AN1085" s="411"/>
      <c r="AO1085" s="411"/>
      <c r="AP1085" s="411"/>
      <c r="AQ1085" s="411"/>
      <c r="AR1085" s="411"/>
      <c r="AS1085" s="293">
        <f>SUM(AE1085:AR1085)</f>
        <v>0.99915149156672434</v>
      </c>
    </row>
    <row r="1086" spans="1:45" ht="15" customHeight="1" outlineLevel="1">
      <c r="A1086" s="521"/>
      <c r="B1086" s="291" t="s">
        <v>1039</v>
      </c>
      <c r="C1086" s="288" t="s">
        <v>163</v>
      </c>
      <c r="D1086" s="292"/>
      <c r="E1086" s="292"/>
      <c r="F1086" s="292"/>
      <c r="G1086" s="292"/>
      <c r="H1086" s="292"/>
      <c r="I1086" s="292"/>
      <c r="J1086" s="292"/>
      <c r="K1086" s="292"/>
      <c r="L1086" s="292"/>
      <c r="M1086" s="292"/>
      <c r="N1086" s="292"/>
      <c r="O1086" s="292"/>
      <c r="P1086" s="292"/>
      <c r="Q1086" s="292">
        <f>Q1085</f>
        <v>12</v>
      </c>
      <c r="R1086" s="292"/>
      <c r="S1086" s="292"/>
      <c r="T1086" s="292"/>
      <c r="U1086" s="292"/>
      <c r="V1086" s="292"/>
      <c r="W1086" s="292"/>
      <c r="X1086" s="292"/>
      <c r="Y1086" s="292"/>
      <c r="Z1086" s="292"/>
      <c r="AA1086" s="292"/>
      <c r="AB1086" s="292"/>
      <c r="AC1086" s="292"/>
      <c r="AD1086" s="292"/>
      <c r="AE1086" s="407">
        <f>AE1085</f>
        <v>0</v>
      </c>
      <c r="AF1086" s="407">
        <f t="shared" ref="AF1086" si="3148">AF1085</f>
        <v>2.5738770307966912E-3</v>
      </c>
      <c r="AG1086" s="407">
        <f t="shared" ref="AG1086" si="3149">AG1085</f>
        <v>0.26438757015572589</v>
      </c>
      <c r="AH1086" s="407">
        <f t="shared" ref="AH1086" si="3150">AH1085</f>
        <v>2.7074181563583391E-2</v>
      </c>
      <c r="AI1086" s="407">
        <f t="shared" ref="AI1086" si="3151">AI1085</f>
        <v>0.70511586281661842</v>
      </c>
      <c r="AJ1086" s="407">
        <f t="shared" ref="AJ1086" si="3152">AJ1085</f>
        <v>0</v>
      </c>
      <c r="AK1086" s="407">
        <f t="shared" ref="AK1086" si="3153">AK1085</f>
        <v>0</v>
      </c>
      <c r="AL1086" s="407">
        <f t="shared" ref="AL1086" si="3154">AL1085</f>
        <v>0</v>
      </c>
      <c r="AM1086" s="407">
        <f t="shared" ref="AM1086" si="3155">AM1085</f>
        <v>0</v>
      </c>
      <c r="AN1086" s="407">
        <f t="shared" ref="AN1086" si="3156">AN1085</f>
        <v>0</v>
      </c>
      <c r="AO1086" s="407">
        <f t="shared" ref="AO1086" si="3157">AO1085</f>
        <v>0</v>
      </c>
      <c r="AP1086" s="407">
        <f t="shared" ref="AP1086" si="3158">AP1085</f>
        <v>0</v>
      </c>
      <c r="AQ1086" s="407">
        <f t="shared" ref="AQ1086" si="3159">AQ1085</f>
        <v>0</v>
      </c>
      <c r="AR1086" s="407">
        <f t="shared" ref="AR1086" si="3160">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27</v>
      </c>
      <c r="B1088" s="424" t="s">
        <v>119</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161">AF1088</f>
        <v>0</v>
      </c>
      <c r="AG1089" s="407">
        <f t="shared" ref="AG1089" si="3162">AG1088</f>
        <v>0</v>
      </c>
      <c r="AH1089" s="407">
        <f t="shared" ref="AH1089" si="3163">AH1088</f>
        <v>0</v>
      </c>
      <c r="AI1089" s="407">
        <f t="shared" ref="AI1089" si="3164">AI1088</f>
        <v>0</v>
      </c>
      <c r="AJ1089" s="407">
        <f t="shared" ref="AJ1089" si="3165">AJ1088</f>
        <v>0</v>
      </c>
      <c r="AK1089" s="407">
        <f t="shared" ref="AK1089" si="3166">AK1088</f>
        <v>0</v>
      </c>
      <c r="AL1089" s="407">
        <f t="shared" ref="AL1089" si="3167">AL1088</f>
        <v>0</v>
      </c>
      <c r="AM1089" s="407">
        <f t="shared" ref="AM1089" si="3168">AM1088</f>
        <v>0</v>
      </c>
      <c r="AN1089" s="407">
        <f t="shared" ref="AN1089" si="3169">AN1088</f>
        <v>0</v>
      </c>
      <c r="AO1089" s="407">
        <f t="shared" ref="AO1089" si="3170">AO1088</f>
        <v>0</v>
      </c>
      <c r="AP1089" s="407">
        <f t="shared" ref="AP1089" si="3171">AP1088</f>
        <v>0</v>
      </c>
      <c r="AQ1089" s="407">
        <f t="shared" ref="AQ1089" si="3172">AQ1088</f>
        <v>0</v>
      </c>
      <c r="AR1089" s="407">
        <f t="shared" ref="AR1089" si="3173">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28</v>
      </c>
      <c r="B1091" s="424" t="s">
        <v>120</v>
      </c>
      <c r="C1091" s="288" t="s">
        <v>25</v>
      </c>
      <c r="D1091" s="292">
        <v>280997.77081787714</v>
      </c>
      <c r="E1091" s="292">
        <v>280997.77081787714</v>
      </c>
      <c r="F1091" s="292">
        <v>280997.77081787714</v>
      </c>
      <c r="G1091" s="292">
        <v>280997.77081787714</v>
      </c>
      <c r="H1091" s="292">
        <v>280997.77081787714</v>
      </c>
      <c r="I1091" s="292">
        <v>280997.77081787714</v>
      </c>
      <c r="J1091" s="292">
        <v>280997.77081787714</v>
      </c>
      <c r="K1091" s="292">
        <v>280997.77081787714</v>
      </c>
      <c r="L1091" s="292">
        <v>280997.77081787714</v>
      </c>
      <c r="M1091" s="292">
        <v>280997.77081787714</v>
      </c>
      <c r="N1091" s="292">
        <v>280997.77081787714</v>
      </c>
      <c r="O1091" s="292">
        <v>280997.77081787714</v>
      </c>
      <c r="P1091" s="292">
        <v>280997.77081787714</v>
      </c>
      <c r="Q1091" s="292">
        <v>12</v>
      </c>
      <c r="R1091" s="292">
        <v>34.541947926711671</v>
      </c>
      <c r="S1091" s="292">
        <v>34.541947926711671</v>
      </c>
      <c r="T1091" s="292">
        <v>34.541947926711671</v>
      </c>
      <c r="U1091" s="292">
        <v>34.541947926711671</v>
      </c>
      <c r="V1091" s="292">
        <v>34.541947926711671</v>
      </c>
      <c r="W1091" s="292">
        <v>34.541947926711671</v>
      </c>
      <c r="X1091" s="292">
        <v>34.541947926711671</v>
      </c>
      <c r="Y1091" s="292">
        <v>34.541947926711671</v>
      </c>
      <c r="Z1091" s="292">
        <v>34.541947926711671</v>
      </c>
      <c r="AA1091" s="292">
        <v>34.541947926711671</v>
      </c>
      <c r="AB1091" s="292">
        <v>34.541947926711671</v>
      </c>
      <c r="AC1091" s="292">
        <v>34.541947926711671</v>
      </c>
      <c r="AD1091" s="292">
        <v>34.541947926711671</v>
      </c>
      <c r="AE1091" s="422"/>
      <c r="AF1091" s="411"/>
      <c r="AG1091" s="411">
        <v>1</v>
      </c>
      <c r="AH1091" s="411"/>
      <c r="AI1091" s="411"/>
      <c r="AJ1091" s="411"/>
      <c r="AK1091" s="411"/>
      <c r="AL1091" s="411"/>
      <c r="AM1091" s="411"/>
      <c r="AN1091" s="411"/>
      <c r="AO1091" s="411"/>
      <c r="AP1091" s="411"/>
      <c r="AQ1091" s="411"/>
      <c r="AR1091" s="411"/>
      <c r="AS1091" s="293">
        <f>SUM(AE1091:AR1091)</f>
        <v>1</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AF1091</f>
        <v>0</v>
      </c>
      <c r="AG1092" s="407">
        <f t="shared" ref="AG1092" si="3174">AG1091</f>
        <v>1</v>
      </c>
      <c r="AH1092" s="407">
        <f t="shared" ref="AH1092" si="3175">AH1091</f>
        <v>0</v>
      </c>
      <c r="AI1092" s="407">
        <f t="shared" ref="AI1092" si="3176">AI1091</f>
        <v>0</v>
      </c>
      <c r="AJ1092" s="407">
        <f t="shared" ref="AJ1092" si="3177">AJ1091</f>
        <v>0</v>
      </c>
      <c r="AK1092" s="407">
        <f>AK1091</f>
        <v>0</v>
      </c>
      <c r="AL1092" s="407">
        <f t="shared" ref="AL1092" si="3178">AL1091</f>
        <v>0</v>
      </c>
      <c r="AM1092" s="407">
        <f t="shared" ref="AM1092" si="3179">AM1091</f>
        <v>0</v>
      </c>
      <c r="AN1092" s="407">
        <f t="shared" ref="AN1092" si="3180">AN1091</f>
        <v>0</v>
      </c>
      <c r="AO1092" s="407">
        <f t="shared" ref="AO1092" si="3181">AO1091</f>
        <v>0</v>
      </c>
      <c r="AP1092" s="407">
        <f t="shared" ref="AP1092" si="3182">AP1091</f>
        <v>0</v>
      </c>
      <c r="AQ1092" s="407">
        <f t="shared" ref="AQ1092" si="3183">AQ1091</f>
        <v>0</v>
      </c>
      <c r="AR1092" s="407">
        <f t="shared" ref="AR1092" si="3184">AR1091</f>
        <v>0</v>
      </c>
      <c r="AS1092" s="303"/>
    </row>
    <row r="1093" spans="1:45" ht="15" customHeight="1" outlineLevel="1">
      <c r="A1093" s="521"/>
      <c r="B1093" s="291"/>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29</v>
      </c>
      <c r="B1094" s="424" t="s">
        <v>121</v>
      </c>
      <c r="C1094" s="288" t="s">
        <v>25</v>
      </c>
      <c r="D1094" s="292"/>
      <c r="E1094" s="292"/>
      <c r="F1094" s="292"/>
      <c r="G1094" s="292"/>
      <c r="H1094" s="292"/>
      <c r="I1094" s="292"/>
      <c r="J1094" s="292"/>
      <c r="K1094" s="292"/>
      <c r="L1094" s="292"/>
      <c r="M1094" s="292"/>
      <c r="N1094" s="292"/>
      <c r="O1094" s="292"/>
      <c r="P1094" s="292"/>
      <c r="Q1094" s="292">
        <v>3</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3</v>
      </c>
      <c r="R1095" s="292"/>
      <c r="S1095" s="292"/>
      <c r="T1095" s="292"/>
      <c r="U1095" s="292"/>
      <c r="V1095" s="292"/>
      <c r="W1095" s="292"/>
      <c r="X1095" s="292"/>
      <c r="Y1095" s="292"/>
      <c r="Z1095" s="292"/>
      <c r="AA1095" s="292"/>
      <c r="AB1095" s="292"/>
      <c r="AC1095" s="292"/>
      <c r="AD1095" s="292"/>
      <c r="AE1095" s="407">
        <f>AE1094</f>
        <v>0</v>
      </c>
      <c r="AF1095" s="407">
        <f t="shared" ref="AF1095" si="3185">AF1094</f>
        <v>0</v>
      </c>
      <c r="AG1095" s="407">
        <f t="shared" ref="AG1095" si="3186">AG1094</f>
        <v>0</v>
      </c>
      <c r="AH1095" s="407">
        <f t="shared" ref="AH1095" si="3187">AH1094</f>
        <v>0</v>
      </c>
      <c r="AI1095" s="407">
        <f t="shared" ref="AI1095" si="3188">AI1094</f>
        <v>0</v>
      </c>
      <c r="AJ1095" s="407">
        <f t="shared" ref="AJ1095" si="3189">AJ1094</f>
        <v>0</v>
      </c>
      <c r="AK1095" s="407">
        <f t="shared" ref="AK1095" si="3190">AK1094</f>
        <v>0</v>
      </c>
      <c r="AL1095" s="407">
        <f t="shared" ref="AL1095" si="3191">AL1094</f>
        <v>0</v>
      </c>
      <c r="AM1095" s="407">
        <f t="shared" ref="AM1095" si="3192">AM1094</f>
        <v>0</v>
      </c>
      <c r="AN1095" s="407">
        <f t="shared" ref="AN1095" si="3193">AN1094</f>
        <v>0</v>
      </c>
      <c r="AO1095" s="407">
        <f t="shared" ref="AO1095" si="3194">AO1094</f>
        <v>0</v>
      </c>
      <c r="AP1095" s="407">
        <f t="shared" ref="AP1095" si="3195">AP1094</f>
        <v>0</v>
      </c>
      <c r="AQ1095" s="407">
        <f t="shared" ref="AQ1095" si="3196">AQ1094</f>
        <v>0</v>
      </c>
      <c r="AR1095" s="407">
        <f t="shared" ref="AR1095" si="3197">AR1094</f>
        <v>0</v>
      </c>
      <c r="AS1095" s="303"/>
    </row>
    <row r="1096" spans="1:45" ht="15" customHeight="1" outlineLevel="1">
      <c r="A1096" s="521"/>
      <c r="B1096" s="291"/>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v>30</v>
      </c>
      <c r="B1097" s="424" t="s">
        <v>122</v>
      </c>
      <c r="C1097" s="288" t="s">
        <v>25</v>
      </c>
      <c r="D1097" s="292"/>
      <c r="E1097" s="292"/>
      <c r="F1097" s="292"/>
      <c r="G1097" s="292"/>
      <c r="H1097" s="292"/>
      <c r="I1097" s="292"/>
      <c r="J1097" s="292"/>
      <c r="K1097" s="292"/>
      <c r="L1097" s="292"/>
      <c r="M1097" s="292"/>
      <c r="N1097" s="292"/>
      <c r="O1097" s="292"/>
      <c r="P1097" s="292"/>
      <c r="Q1097" s="292">
        <v>12</v>
      </c>
      <c r="R1097" s="292"/>
      <c r="S1097" s="292"/>
      <c r="T1097" s="292"/>
      <c r="U1097" s="292"/>
      <c r="V1097" s="292"/>
      <c r="W1097" s="292"/>
      <c r="X1097" s="292"/>
      <c r="Y1097" s="292"/>
      <c r="Z1097" s="292"/>
      <c r="AA1097" s="292"/>
      <c r="AB1097" s="292"/>
      <c r="AC1097" s="292"/>
      <c r="AD1097" s="292"/>
      <c r="AE1097" s="422"/>
      <c r="AF1097" s="411"/>
      <c r="AG1097" s="411"/>
      <c r="AH1097" s="411"/>
      <c r="AI1097" s="411"/>
      <c r="AJ1097" s="411"/>
      <c r="AK1097" s="411"/>
      <c r="AL1097" s="411"/>
      <c r="AM1097" s="411"/>
      <c r="AN1097" s="411"/>
      <c r="AO1097" s="411"/>
      <c r="AP1097" s="411"/>
      <c r="AQ1097" s="411"/>
      <c r="AR1097" s="411"/>
      <c r="AS1097" s="293">
        <f>SUM(AE1097:AR1097)</f>
        <v>0</v>
      </c>
    </row>
    <row r="1098" spans="1:45" ht="15" customHeight="1" outlineLevel="1">
      <c r="A1098" s="521"/>
      <c r="B1098" s="291" t="s">
        <v>345</v>
      </c>
      <c r="C1098" s="288" t="s">
        <v>163</v>
      </c>
      <c r="D1098" s="292"/>
      <c r="E1098" s="292"/>
      <c r="F1098" s="292"/>
      <c r="G1098" s="292"/>
      <c r="H1098" s="292"/>
      <c r="I1098" s="292"/>
      <c r="J1098" s="292"/>
      <c r="K1098" s="292"/>
      <c r="L1098" s="292"/>
      <c r="M1098" s="292"/>
      <c r="N1098" s="292"/>
      <c r="O1098" s="292"/>
      <c r="P1098" s="292"/>
      <c r="Q1098" s="292">
        <f>Q1097</f>
        <v>12</v>
      </c>
      <c r="R1098" s="292"/>
      <c r="S1098" s="292"/>
      <c r="T1098" s="292"/>
      <c r="U1098" s="292"/>
      <c r="V1098" s="292"/>
      <c r="W1098" s="292"/>
      <c r="X1098" s="292"/>
      <c r="Y1098" s="292"/>
      <c r="Z1098" s="292"/>
      <c r="AA1098" s="292"/>
      <c r="AB1098" s="292"/>
      <c r="AC1098" s="292"/>
      <c r="AD1098" s="292"/>
      <c r="AE1098" s="407">
        <f>AE1097</f>
        <v>0</v>
      </c>
      <c r="AF1098" s="407">
        <f t="shared" ref="AF1098" si="3198">AF1097</f>
        <v>0</v>
      </c>
      <c r="AG1098" s="407">
        <f t="shared" ref="AG1098" si="3199">AG1097</f>
        <v>0</v>
      </c>
      <c r="AH1098" s="407">
        <f t="shared" ref="AH1098" si="3200">AH1097</f>
        <v>0</v>
      </c>
      <c r="AI1098" s="407">
        <f t="shared" ref="AI1098" si="3201">AI1097</f>
        <v>0</v>
      </c>
      <c r="AJ1098" s="407">
        <f t="shared" ref="AJ1098" si="3202">AJ1097</f>
        <v>0</v>
      </c>
      <c r="AK1098" s="407">
        <f t="shared" ref="AK1098" si="3203">AK1097</f>
        <v>0</v>
      </c>
      <c r="AL1098" s="407">
        <f t="shared" ref="AL1098" si="3204">AL1097</f>
        <v>0</v>
      </c>
      <c r="AM1098" s="407">
        <f t="shared" ref="AM1098" si="3205">AM1097</f>
        <v>0</v>
      </c>
      <c r="AN1098" s="407">
        <f t="shared" ref="AN1098" si="3206">AN1097</f>
        <v>0</v>
      </c>
      <c r="AO1098" s="407">
        <f t="shared" ref="AO1098" si="3207">AO1097</f>
        <v>0</v>
      </c>
      <c r="AP1098" s="407">
        <f t="shared" ref="AP1098" si="3208">AP1097</f>
        <v>0</v>
      </c>
      <c r="AQ1098" s="407">
        <f t="shared" ref="AQ1098" si="3209">AQ1097</f>
        <v>0</v>
      </c>
      <c r="AR1098" s="407">
        <f t="shared" ref="AR1098" si="3210">AR1097</f>
        <v>0</v>
      </c>
      <c r="AS1098" s="303"/>
    </row>
    <row r="1099" spans="1:45" ht="15" customHeight="1" outlineLevel="1">
      <c r="A1099" s="521"/>
      <c r="B1099" s="291"/>
      <c r="C1099" s="288"/>
      <c r="D1099" s="288"/>
      <c r="E1099" s="288"/>
      <c r="F1099" s="288"/>
      <c r="G1099" s="288"/>
      <c r="H1099" s="288"/>
      <c r="I1099" s="288"/>
      <c r="J1099" s="288"/>
      <c r="K1099" s="288"/>
      <c r="L1099" s="288"/>
      <c r="M1099" s="288"/>
      <c r="N1099" s="288"/>
      <c r="O1099" s="288"/>
      <c r="P1099" s="288"/>
      <c r="Q1099" s="288"/>
      <c r="R1099" s="288"/>
      <c r="S1099" s="288"/>
      <c r="T1099" s="288"/>
      <c r="U1099" s="288"/>
      <c r="V1099" s="288"/>
      <c r="W1099" s="288"/>
      <c r="X1099" s="288"/>
      <c r="Y1099" s="288"/>
      <c r="Z1099" s="288"/>
      <c r="AA1099" s="288"/>
      <c r="AB1099" s="288"/>
      <c r="AC1099" s="288"/>
      <c r="AD1099" s="288"/>
      <c r="AE1099" s="408"/>
      <c r="AF1099" s="421"/>
      <c r="AG1099" s="421"/>
      <c r="AH1099" s="421"/>
      <c r="AI1099" s="421"/>
      <c r="AJ1099" s="421"/>
      <c r="AK1099" s="421"/>
      <c r="AL1099" s="421"/>
      <c r="AM1099" s="421"/>
      <c r="AN1099" s="421"/>
      <c r="AO1099" s="421"/>
      <c r="AP1099" s="421"/>
      <c r="AQ1099" s="421"/>
      <c r="AR1099" s="421"/>
      <c r="AS1099" s="303"/>
    </row>
    <row r="1100" spans="1:45" ht="15" customHeight="1" outlineLevel="1">
      <c r="A1100" s="521">
        <v>31</v>
      </c>
      <c r="B1100" s="424" t="s">
        <v>123</v>
      </c>
      <c r="C1100" s="288" t="s">
        <v>25</v>
      </c>
      <c r="D1100" s="292"/>
      <c r="E1100" s="292"/>
      <c r="F1100" s="292"/>
      <c r="G1100" s="292"/>
      <c r="H1100" s="292"/>
      <c r="I1100" s="292"/>
      <c r="J1100" s="292"/>
      <c r="K1100" s="292"/>
      <c r="L1100" s="292"/>
      <c r="M1100" s="292"/>
      <c r="N1100" s="292"/>
      <c r="O1100" s="292"/>
      <c r="P1100" s="292"/>
      <c r="Q1100" s="292">
        <v>12</v>
      </c>
      <c r="R1100" s="292"/>
      <c r="S1100" s="292"/>
      <c r="T1100" s="292"/>
      <c r="U1100" s="292"/>
      <c r="V1100" s="292"/>
      <c r="W1100" s="292"/>
      <c r="X1100" s="292"/>
      <c r="Y1100" s="292"/>
      <c r="Z1100" s="292"/>
      <c r="AA1100" s="292"/>
      <c r="AB1100" s="292"/>
      <c r="AC1100" s="292"/>
      <c r="AD1100" s="292"/>
      <c r="AE1100" s="422"/>
      <c r="AF1100" s="411"/>
      <c r="AG1100" s="411"/>
      <c r="AH1100" s="411"/>
      <c r="AI1100" s="411"/>
      <c r="AJ1100" s="411"/>
      <c r="AK1100" s="411"/>
      <c r="AL1100" s="411"/>
      <c r="AM1100" s="411"/>
      <c r="AN1100" s="411"/>
      <c r="AO1100" s="411"/>
      <c r="AP1100" s="411"/>
      <c r="AQ1100" s="411"/>
      <c r="AR1100" s="411"/>
      <c r="AS1100" s="293">
        <f>SUM(AE1100:AR1100)</f>
        <v>0</v>
      </c>
    </row>
    <row r="1101" spans="1:45" ht="15" customHeight="1" outlineLevel="1">
      <c r="A1101" s="521"/>
      <c r="B1101" s="291" t="s">
        <v>345</v>
      </c>
      <c r="C1101" s="288" t="s">
        <v>163</v>
      </c>
      <c r="D1101" s="292"/>
      <c r="E1101" s="292"/>
      <c r="F1101" s="292"/>
      <c r="G1101" s="292"/>
      <c r="H1101" s="292"/>
      <c r="I1101" s="292"/>
      <c r="J1101" s="292"/>
      <c r="K1101" s="292"/>
      <c r="L1101" s="292"/>
      <c r="M1101" s="292"/>
      <c r="N1101" s="292"/>
      <c r="O1101" s="292"/>
      <c r="P1101" s="292"/>
      <c r="Q1101" s="292">
        <f>Q1100</f>
        <v>12</v>
      </c>
      <c r="R1101" s="292"/>
      <c r="S1101" s="292"/>
      <c r="T1101" s="292"/>
      <c r="U1101" s="292"/>
      <c r="V1101" s="292"/>
      <c r="W1101" s="292"/>
      <c r="X1101" s="292"/>
      <c r="Y1101" s="292"/>
      <c r="Z1101" s="292"/>
      <c r="AA1101" s="292"/>
      <c r="AB1101" s="292"/>
      <c r="AC1101" s="292"/>
      <c r="AD1101" s="292"/>
      <c r="AE1101" s="407">
        <f>AE1100</f>
        <v>0</v>
      </c>
      <c r="AF1101" s="407">
        <f t="shared" ref="AF1101" si="3211">AF1100</f>
        <v>0</v>
      </c>
      <c r="AG1101" s="407">
        <f t="shared" ref="AG1101" si="3212">AG1100</f>
        <v>0</v>
      </c>
      <c r="AH1101" s="407">
        <f t="shared" ref="AH1101" si="3213">AH1100</f>
        <v>0</v>
      </c>
      <c r="AI1101" s="407">
        <f t="shared" ref="AI1101" si="3214">AI1100</f>
        <v>0</v>
      </c>
      <c r="AJ1101" s="407">
        <f t="shared" ref="AJ1101" si="3215">AJ1100</f>
        <v>0</v>
      </c>
      <c r="AK1101" s="407">
        <f t="shared" ref="AK1101" si="3216">AK1100</f>
        <v>0</v>
      </c>
      <c r="AL1101" s="407">
        <f t="shared" ref="AL1101" si="3217">AL1100</f>
        <v>0</v>
      </c>
      <c r="AM1101" s="407">
        <f t="shared" ref="AM1101" si="3218">AM1100</f>
        <v>0</v>
      </c>
      <c r="AN1101" s="407">
        <f t="shared" ref="AN1101" si="3219">AN1100</f>
        <v>0</v>
      </c>
      <c r="AO1101" s="407">
        <f t="shared" ref="AO1101" si="3220">AO1100</f>
        <v>0</v>
      </c>
      <c r="AP1101" s="407">
        <f t="shared" ref="AP1101" si="3221">AP1100</f>
        <v>0</v>
      </c>
      <c r="AQ1101" s="407">
        <f t="shared" ref="AQ1101" si="3222">AQ1100</f>
        <v>0</v>
      </c>
      <c r="AR1101" s="407">
        <f t="shared" ref="AR1101" si="3223">AR1100</f>
        <v>0</v>
      </c>
      <c r="AS1101" s="303"/>
    </row>
    <row r="1102" spans="1:45" ht="15" customHeight="1" outlineLevel="1">
      <c r="A1102" s="521"/>
      <c r="B1102" s="424"/>
      <c r="C1102" s="288"/>
      <c r="D1102" s="288"/>
      <c r="E1102" s="288"/>
      <c r="F1102" s="288"/>
      <c r="G1102" s="288"/>
      <c r="H1102" s="288"/>
      <c r="I1102" s="288"/>
      <c r="J1102" s="288"/>
      <c r="K1102" s="288"/>
      <c r="L1102" s="288"/>
      <c r="M1102" s="288"/>
      <c r="N1102" s="288"/>
      <c r="O1102" s="288"/>
      <c r="P1102" s="288"/>
      <c r="Q1102" s="288"/>
      <c r="R1102" s="288"/>
      <c r="S1102" s="288"/>
      <c r="T1102" s="288"/>
      <c r="U1102" s="288"/>
      <c r="V1102" s="288"/>
      <c r="W1102" s="288"/>
      <c r="X1102" s="288"/>
      <c r="Y1102" s="288"/>
      <c r="Z1102" s="288"/>
      <c r="AA1102" s="288"/>
      <c r="AB1102" s="288"/>
      <c r="AC1102" s="288"/>
      <c r="AD1102" s="288"/>
      <c r="AE1102" s="408"/>
      <c r="AF1102" s="421"/>
      <c r="AG1102" s="421"/>
      <c r="AH1102" s="421"/>
      <c r="AI1102" s="421"/>
      <c r="AJ1102" s="421"/>
      <c r="AK1102" s="421"/>
      <c r="AL1102" s="421"/>
      <c r="AM1102" s="421"/>
      <c r="AN1102" s="421"/>
      <c r="AO1102" s="421"/>
      <c r="AP1102" s="421"/>
      <c r="AQ1102" s="421"/>
      <c r="AR1102" s="421"/>
      <c r="AS1102" s="303"/>
    </row>
    <row r="1103" spans="1:45" ht="15" customHeight="1" outlineLevel="1">
      <c r="A1103" s="521">
        <v>32</v>
      </c>
      <c r="B1103" s="424" t="s">
        <v>1040</v>
      </c>
      <c r="C1103" s="288" t="s">
        <v>25</v>
      </c>
      <c r="D1103" s="292">
        <v>806453.53459173755</v>
      </c>
      <c r="E1103" s="292">
        <v>812966.84917741921</v>
      </c>
      <c r="F1103" s="292">
        <v>812966.84917741921</v>
      </c>
      <c r="G1103" s="292">
        <v>812966.84917741921</v>
      </c>
      <c r="H1103" s="292">
        <v>812966.84917741921</v>
      </c>
      <c r="I1103" s="292">
        <v>777134.56958034553</v>
      </c>
      <c r="J1103" s="292">
        <v>777134.56958034553</v>
      </c>
      <c r="K1103" s="292">
        <v>777134.56958034553</v>
      </c>
      <c r="L1103" s="292">
        <v>771297.44692024577</v>
      </c>
      <c r="M1103" s="292">
        <v>771297.44692024577</v>
      </c>
      <c r="N1103" s="292">
        <v>758709.83651025139</v>
      </c>
      <c r="O1103" s="292">
        <v>710953.25249818817</v>
      </c>
      <c r="P1103" s="292">
        <v>292780.6985238971</v>
      </c>
      <c r="Q1103" s="292">
        <v>12</v>
      </c>
      <c r="R1103" s="292">
        <v>99.647665441176471</v>
      </c>
      <c r="S1103" s="292">
        <v>101.50593161753737</v>
      </c>
      <c r="T1103" s="292">
        <v>101.50593161753737</v>
      </c>
      <c r="U1103" s="292">
        <v>101.50593161753737</v>
      </c>
      <c r="V1103" s="292">
        <v>101.50593161753737</v>
      </c>
      <c r="W1103" s="292">
        <v>97.115468064855364</v>
      </c>
      <c r="X1103" s="292">
        <v>97.115468064855364</v>
      </c>
      <c r="Y1103" s="292">
        <v>97.115468064855364</v>
      </c>
      <c r="Z1103" s="292">
        <v>96.961851394276195</v>
      </c>
      <c r="AA1103" s="292">
        <v>96.961851394276195</v>
      </c>
      <c r="AB1103" s="292">
        <v>95.192781994380624</v>
      </c>
      <c r="AC1103" s="292">
        <v>84.429704300898351</v>
      </c>
      <c r="AD1103" s="292">
        <v>31.957222856937047</v>
      </c>
      <c r="AE1103" s="422"/>
      <c r="AF1103" s="864">
        <v>3.7470704750462845E-2</v>
      </c>
      <c r="AG1103" s="411">
        <v>0.91166700631750563</v>
      </c>
      <c r="AH1103" s="411"/>
      <c r="AI1103" s="411">
        <v>5.4004483391073978E-2</v>
      </c>
      <c r="AJ1103" s="411"/>
      <c r="AK1103" s="411"/>
      <c r="AL1103" s="411"/>
      <c r="AM1103" s="411"/>
      <c r="AN1103" s="411"/>
      <c r="AO1103" s="411"/>
      <c r="AP1103" s="411"/>
      <c r="AQ1103" s="411"/>
      <c r="AR1103" s="411"/>
      <c r="AS1103" s="293">
        <f>SUM(AE1103:AR1103)</f>
        <v>1.0031421944590424</v>
      </c>
    </row>
    <row r="1104" spans="1:45" ht="15" customHeight="1" outlineLevel="1">
      <c r="A1104" s="521"/>
      <c r="B1104" s="291" t="s">
        <v>1041</v>
      </c>
      <c r="C1104" s="288" t="s">
        <v>163</v>
      </c>
      <c r="D1104" s="292"/>
      <c r="E1104" s="292"/>
      <c r="F1104" s="292"/>
      <c r="G1104" s="292"/>
      <c r="H1104" s="292"/>
      <c r="I1104" s="292"/>
      <c r="J1104" s="292"/>
      <c r="K1104" s="292"/>
      <c r="L1104" s="292"/>
      <c r="M1104" s="292"/>
      <c r="N1104" s="292"/>
      <c r="O1104" s="292"/>
      <c r="P1104" s="292"/>
      <c r="Q1104" s="292">
        <f>Q1103</f>
        <v>12</v>
      </c>
      <c r="R1104" s="292"/>
      <c r="S1104" s="292"/>
      <c r="T1104" s="292"/>
      <c r="U1104" s="292"/>
      <c r="V1104" s="292"/>
      <c r="W1104" s="292"/>
      <c r="X1104" s="292"/>
      <c r="Y1104" s="292"/>
      <c r="Z1104" s="292"/>
      <c r="AA1104" s="292"/>
      <c r="AB1104" s="292"/>
      <c r="AC1104" s="292"/>
      <c r="AD1104" s="292"/>
      <c r="AE1104" s="407">
        <f>AE1103</f>
        <v>0</v>
      </c>
      <c r="AF1104" s="407">
        <f t="shared" ref="AF1104" si="3224">AF1103</f>
        <v>3.7470704750462845E-2</v>
      </c>
      <c r="AG1104" s="407">
        <f t="shared" ref="AG1104" si="3225">AG1103</f>
        <v>0.91166700631750563</v>
      </c>
      <c r="AH1104" s="407">
        <f t="shared" ref="AH1104" si="3226">AH1103</f>
        <v>0</v>
      </c>
      <c r="AI1104" s="407">
        <f t="shared" ref="AI1104" si="3227">AI1103</f>
        <v>5.4004483391073978E-2</v>
      </c>
      <c r="AJ1104" s="407">
        <f t="shared" ref="AJ1104" si="3228">AJ1103</f>
        <v>0</v>
      </c>
      <c r="AK1104" s="407">
        <f t="shared" ref="AK1104" si="3229">AK1103</f>
        <v>0</v>
      </c>
      <c r="AL1104" s="407">
        <f t="shared" ref="AL1104" si="3230">AL1103</f>
        <v>0</v>
      </c>
      <c r="AM1104" s="407">
        <f t="shared" ref="AM1104" si="3231">AM1103</f>
        <v>0</v>
      </c>
      <c r="AN1104" s="407">
        <f t="shared" ref="AN1104" si="3232">AN1103</f>
        <v>0</v>
      </c>
      <c r="AO1104" s="407">
        <f t="shared" ref="AO1104" si="3233">AO1103</f>
        <v>0</v>
      </c>
      <c r="AP1104" s="407">
        <f t="shared" ref="AP1104" si="3234">AP1103</f>
        <v>0</v>
      </c>
      <c r="AQ1104" s="407">
        <f t="shared" ref="AQ1104" si="3235">AQ1103</f>
        <v>0</v>
      </c>
      <c r="AR1104" s="407">
        <f t="shared" ref="AR1104" si="3236">AR1103</f>
        <v>0</v>
      </c>
      <c r="AS1104" s="303"/>
    </row>
    <row r="1105" spans="1:45" ht="15" customHeight="1" outlineLevel="1">
      <c r="A1105" s="521"/>
      <c r="B1105" s="424"/>
      <c r="C1105" s="288"/>
      <c r="D1105" s="288"/>
      <c r="E1105" s="288"/>
      <c r="F1105" s="288"/>
      <c r="G1105" s="288"/>
      <c r="H1105" s="288"/>
      <c r="I1105" s="288"/>
      <c r="J1105" s="288"/>
      <c r="K1105" s="288"/>
      <c r="L1105" s="288"/>
      <c r="M1105" s="288"/>
      <c r="N1105" s="288"/>
      <c r="O1105" s="288"/>
      <c r="P1105" s="288"/>
      <c r="Q1105" s="288"/>
      <c r="R1105" s="288"/>
      <c r="S1105" s="288"/>
      <c r="T1105" s="288"/>
      <c r="U1105" s="288"/>
      <c r="V1105" s="288"/>
      <c r="W1105" s="288"/>
      <c r="X1105" s="288"/>
      <c r="Y1105" s="288"/>
      <c r="Z1105" s="288"/>
      <c r="AA1105" s="288"/>
      <c r="AB1105" s="288"/>
      <c r="AC1105" s="288"/>
      <c r="AD1105" s="288"/>
      <c r="AE1105" s="408"/>
      <c r="AF1105" s="421"/>
      <c r="AG1105" s="421"/>
      <c r="AH1105" s="421"/>
      <c r="AI1105" s="421"/>
      <c r="AJ1105" s="421"/>
      <c r="AK1105" s="421"/>
      <c r="AL1105" s="421"/>
      <c r="AM1105" s="421"/>
      <c r="AN1105" s="421"/>
      <c r="AO1105" s="421"/>
      <c r="AP1105" s="421"/>
      <c r="AQ1105" s="421"/>
      <c r="AR1105" s="421"/>
      <c r="AS1105" s="303"/>
    </row>
    <row r="1106" spans="1:45" ht="15" customHeight="1" outlineLevel="1">
      <c r="A1106" s="521"/>
      <c r="B1106" s="285" t="s">
        <v>498</v>
      </c>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v>33</v>
      </c>
      <c r="B1107" s="424" t="s">
        <v>125</v>
      </c>
      <c r="C1107" s="288" t="s">
        <v>25</v>
      </c>
      <c r="D1107" s="292"/>
      <c r="E1107" s="292"/>
      <c r="F1107" s="292"/>
      <c r="G1107" s="292"/>
      <c r="H1107" s="292"/>
      <c r="I1107" s="292"/>
      <c r="J1107" s="292"/>
      <c r="K1107" s="292"/>
      <c r="L1107" s="292"/>
      <c r="M1107" s="292"/>
      <c r="N1107" s="292"/>
      <c r="O1107" s="292"/>
      <c r="P1107" s="292"/>
      <c r="Q1107" s="292">
        <v>0</v>
      </c>
      <c r="R1107" s="292"/>
      <c r="S1107" s="292"/>
      <c r="T1107" s="292"/>
      <c r="U1107" s="292"/>
      <c r="V1107" s="292"/>
      <c r="W1107" s="292"/>
      <c r="X1107" s="292"/>
      <c r="Y1107" s="292"/>
      <c r="Z1107" s="292"/>
      <c r="AA1107" s="292"/>
      <c r="AB1107" s="292"/>
      <c r="AC1107" s="292"/>
      <c r="AD1107" s="292"/>
      <c r="AE1107" s="422"/>
      <c r="AF1107" s="411"/>
      <c r="AG1107" s="411"/>
      <c r="AH1107" s="411"/>
      <c r="AI1107" s="411"/>
      <c r="AJ1107" s="411"/>
      <c r="AK1107" s="411"/>
      <c r="AL1107" s="411"/>
      <c r="AM1107" s="411"/>
      <c r="AN1107" s="411"/>
      <c r="AO1107" s="411"/>
      <c r="AP1107" s="411"/>
      <c r="AQ1107" s="411"/>
      <c r="AR1107" s="411"/>
      <c r="AS1107" s="293">
        <f>SUM(AE1107:AR1107)</f>
        <v>0</v>
      </c>
    </row>
    <row r="1108" spans="1:45" ht="15" customHeight="1" outlineLevel="1">
      <c r="A1108" s="521"/>
      <c r="B1108" s="291" t="s">
        <v>345</v>
      </c>
      <c r="C1108" s="288" t="s">
        <v>163</v>
      </c>
      <c r="D1108" s="292"/>
      <c r="E1108" s="292"/>
      <c r="F1108" s="292"/>
      <c r="G1108" s="292"/>
      <c r="H1108" s="292"/>
      <c r="I1108" s="292"/>
      <c r="J1108" s="292"/>
      <c r="K1108" s="292"/>
      <c r="L1108" s="292"/>
      <c r="M1108" s="292"/>
      <c r="N1108" s="292"/>
      <c r="O1108" s="292"/>
      <c r="P1108" s="292"/>
      <c r="Q1108" s="292">
        <f>Q1107</f>
        <v>0</v>
      </c>
      <c r="R1108" s="292"/>
      <c r="S1108" s="292"/>
      <c r="T1108" s="292"/>
      <c r="U1108" s="292"/>
      <c r="V1108" s="292"/>
      <c r="W1108" s="292"/>
      <c r="X1108" s="292"/>
      <c r="Y1108" s="292"/>
      <c r="Z1108" s="292"/>
      <c r="AA1108" s="292"/>
      <c r="AB1108" s="292"/>
      <c r="AC1108" s="292"/>
      <c r="AD1108" s="292"/>
      <c r="AE1108" s="407">
        <f>AE1107</f>
        <v>0</v>
      </c>
      <c r="AF1108" s="407">
        <f t="shared" ref="AF1108" si="3237">AF1107</f>
        <v>0</v>
      </c>
      <c r="AG1108" s="407">
        <f t="shared" ref="AG1108" si="3238">AG1107</f>
        <v>0</v>
      </c>
      <c r="AH1108" s="407">
        <f t="shared" ref="AH1108" si="3239">AH1107</f>
        <v>0</v>
      </c>
      <c r="AI1108" s="407">
        <f t="shared" ref="AI1108" si="3240">AI1107</f>
        <v>0</v>
      </c>
      <c r="AJ1108" s="407">
        <f t="shared" ref="AJ1108" si="3241">AJ1107</f>
        <v>0</v>
      </c>
      <c r="AK1108" s="407">
        <f t="shared" ref="AK1108" si="3242">AK1107</f>
        <v>0</v>
      </c>
      <c r="AL1108" s="407">
        <f t="shared" ref="AL1108" si="3243">AL1107</f>
        <v>0</v>
      </c>
      <c r="AM1108" s="407">
        <f t="shared" ref="AM1108" si="3244">AM1107</f>
        <v>0</v>
      </c>
      <c r="AN1108" s="407">
        <f t="shared" ref="AN1108" si="3245">AN1107</f>
        <v>0</v>
      </c>
      <c r="AO1108" s="407">
        <f t="shared" ref="AO1108" si="3246">AO1107</f>
        <v>0</v>
      </c>
      <c r="AP1108" s="407">
        <f t="shared" ref="AP1108" si="3247">AP1107</f>
        <v>0</v>
      </c>
      <c r="AQ1108" s="407">
        <f t="shared" ref="AQ1108" si="3248">AQ1107</f>
        <v>0</v>
      </c>
      <c r="AR1108" s="407">
        <f t="shared" ref="AR1108" si="3249">AR1107</f>
        <v>0</v>
      </c>
      <c r="AS1108" s="303"/>
    </row>
    <row r="1109" spans="1:45" ht="15" customHeight="1" outlineLevel="1">
      <c r="A1109" s="521"/>
      <c r="B1109" s="424"/>
      <c r="C1109" s="288"/>
      <c r="D1109" s="288"/>
      <c r="E1109" s="288"/>
      <c r="F1109" s="288"/>
      <c r="G1109" s="288"/>
      <c r="H1109" s="288"/>
      <c r="I1109" s="288"/>
      <c r="J1109" s="288"/>
      <c r="K1109" s="288"/>
      <c r="L1109" s="288"/>
      <c r="M1109" s="288"/>
      <c r="N1109" s="288"/>
      <c r="O1109" s="288"/>
      <c r="P1109" s="288"/>
      <c r="Q1109" s="288"/>
      <c r="R1109" s="288"/>
      <c r="S1109" s="288"/>
      <c r="T1109" s="288"/>
      <c r="U1109" s="288"/>
      <c r="V1109" s="288"/>
      <c r="W1109" s="288"/>
      <c r="X1109" s="288"/>
      <c r="Y1109" s="288"/>
      <c r="Z1109" s="288"/>
      <c r="AA1109" s="288"/>
      <c r="AB1109" s="288"/>
      <c r="AC1109" s="288"/>
      <c r="AD1109" s="288"/>
      <c r="AE1109" s="408"/>
      <c r="AF1109" s="421"/>
      <c r="AG1109" s="421"/>
      <c r="AH1109" s="421"/>
      <c r="AI1109" s="421"/>
      <c r="AJ1109" s="421"/>
      <c r="AK1109" s="421"/>
      <c r="AL1109" s="421"/>
      <c r="AM1109" s="421"/>
      <c r="AN1109" s="421"/>
      <c r="AO1109" s="421"/>
      <c r="AP1109" s="421"/>
      <c r="AQ1109" s="421"/>
      <c r="AR1109" s="421"/>
      <c r="AS1109" s="303"/>
    </row>
    <row r="1110" spans="1:45" ht="15" customHeight="1" outlineLevel="1">
      <c r="A1110" s="521">
        <v>34</v>
      </c>
      <c r="B1110" s="424" t="s">
        <v>126</v>
      </c>
      <c r="C1110" s="288" t="s">
        <v>25</v>
      </c>
      <c r="D1110" s="292"/>
      <c r="E1110" s="292"/>
      <c r="F1110" s="292"/>
      <c r="G1110" s="292"/>
      <c r="H1110" s="292"/>
      <c r="I1110" s="292"/>
      <c r="J1110" s="292"/>
      <c r="K1110" s="292"/>
      <c r="L1110" s="292"/>
      <c r="M1110" s="292"/>
      <c r="N1110" s="292"/>
      <c r="O1110" s="292"/>
      <c r="P1110" s="292"/>
      <c r="Q1110" s="292">
        <v>0</v>
      </c>
      <c r="R1110" s="292"/>
      <c r="S1110" s="292"/>
      <c r="T1110" s="292"/>
      <c r="U1110" s="292"/>
      <c r="V1110" s="292"/>
      <c r="W1110" s="292"/>
      <c r="X1110" s="292"/>
      <c r="Y1110" s="292"/>
      <c r="Z1110" s="292"/>
      <c r="AA1110" s="292"/>
      <c r="AB1110" s="292"/>
      <c r="AC1110" s="292"/>
      <c r="AD1110" s="292"/>
      <c r="AE1110" s="422"/>
      <c r="AF1110" s="411"/>
      <c r="AG1110" s="411"/>
      <c r="AH1110" s="411"/>
      <c r="AI1110" s="411"/>
      <c r="AJ1110" s="411"/>
      <c r="AK1110" s="411"/>
      <c r="AL1110" s="411"/>
      <c r="AM1110" s="411"/>
      <c r="AN1110" s="411"/>
      <c r="AO1110" s="411"/>
      <c r="AP1110" s="411"/>
      <c r="AQ1110" s="411"/>
      <c r="AR1110" s="411"/>
      <c r="AS1110" s="293">
        <f>SUM(AE1110:AR1110)</f>
        <v>0</v>
      </c>
    </row>
    <row r="1111" spans="1:45" ht="15" customHeight="1" outlineLevel="1">
      <c r="A1111" s="521"/>
      <c r="B1111" s="291" t="s">
        <v>345</v>
      </c>
      <c r="C1111" s="288" t="s">
        <v>163</v>
      </c>
      <c r="D1111" s="292"/>
      <c r="E1111" s="292"/>
      <c r="F1111" s="292"/>
      <c r="G1111" s="292"/>
      <c r="H1111" s="292"/>
      <c r="I1111" s="292"/>
      <c r="J1111" s="292"/>
      <c r="K1111" s="292"/>
      <c r="L1111" s="292"/>
      <c r="M1111" s="292"/>
      <c r="N1111" s="292"/>
      <c r="O1111" s="292"/>
      <c r="P1111" s="292"/>
      <c r="Q1111" s="292">
        <f>Q1110</f>
        <v>0</v>
      </c>
      <c r="R1111" s="292"/>
      <c r="S1111" s="292"/>
      <c r="T1111" s="292"/>
      <c r="U1111" s="292"/>
      <c r="V1111" s="292"/>
      <c r="W1111" s="292"/>
      <c r="X1111" s="292"/>
      <c r="Y1111" s="292"/>
      <c r="Z1111" s="292"/>
      <c r="AA1111" s="292"/>
      <c r="AB1111" s="292"/>
      <c r="AC1111" s="292"/>
      <c r="AD1111" s="292"/>
      <c r="AE1111" s="407">
        <f>AE1110</f>
        <v>0</v>
      </c>
      <c r="AF1111" s="407">
        <f t="shared" ref="AF1111" si="3250">AF1110</f>
        <v>0</v>
      </c>
      <c r="AG1111" s="407">
        <f t="shared" ref="AG1111" si="3251">AG1110</f>
        <v>0</v>
      </c>
      <c r="AH1111" s="407">
        <f t="shared" ref="AH1111" si="3252">AH1110</f>
        <v>0</v>
      </c>
      <c r="AI1111" s="407">
        <f t="shared" ref="AI1111" si="3253">AI1110</f>
        <v>0</v>
      </c>
      <c r="AJ1111" s="407">
        <f t="shared" ref="AJ1111" si="3254">AJ1110</f>
        <v>0</v>
      </c>
      <c r="AK1111" s="407">
        <f t="shared" ref="AK1111" si="3255">AK1110</f>
        <v>0</v>
      </c>
      <c r="AL1111" s="407">
        <f t="shared" ref="AL1111" si="3256">AL1110</f>
        <v>0</v>
      </c>
      <c r="AM1111" s="407">
        <f t="shared" ref="AM1111" si="3257">AM1110</f>
        <v>0</v>
      </c>
      <c r="AN1111" s="407">
        <f t="shared" ref="AN1111" si="3258">AN1110</f>
        <v>0</v>
      </c>
      <c r="AO1111" s="407">
        <f t="shared" ref="AO1111" si="3259">AO1110</f>
        <v>0</v>
      </c>
      <c r="AP1111" s="407">
        <f t="shared" ref="AP1111" si="3260">AP1110</f>
        <v>0</v>
      </c>
      <c r="AQ1111" s="407">
        <f t="shared" ref="AQ1111" si="3261">AQ1110</f>
        <v>0</v>
      </c>
      <c r="AR1111" s="407">
        <f t="shared" ref="AR1111" si="3262">AR1110</f>
        <v>0</v>
      </c>
      <c r="AS1111" s="303"/>
    </row>
    <row r="1112" spans="1:45" ht="15" customHeight="1" outlineLevel="1">
      <c r="A1112" s="521"/>
      <c r="B1112" s="424"/>
      <c r="C1112" s="288"/>
      <c r="D1112" s="288"/>
      <c r="E1112" s="288"/>
      <c r="F1112" s="288"/>
      <c r="G1112" s="288"/>
      <c r="H1112" s="288"/>
      <c r="I1112" s="288"/>
      <c r="J1112" s="288"/>
      <c r="K1112" s="288"/>
      <c r="L1112" s="288"/>
      <c r="M1112" s="288"/>
      <c r="N1112" s="288"/>
      <c r="O1112" s="288"/>
      <c r="P1112" s="288"/>
      <c r="Q1112" s="288"/>
      <c r="R1112" s="288"/>
      <c r="S1112" s="288"/>
      <c r="T1112" s="288"/>
      <c r="U1112" s="288"/>
      <c r="V1112" s="288"/>
      <c r="W1112" s="288"/>
      <c r="X1112" s="288"/>
      <c r="Y1112" s="288"/>
      <c r="Z1112" s="288"/>
      <c r="AA1112" s="288"/>
      <c r="AB1112" s="288"/>
      <c r="AC1112" s="288"/>
      <c r="AD1112" s="288"/>
      <c r="AE1112" s="408"/>
      <c r="AF1112" s="421"/>
      <c r="AG1112" s="421"/>
      <c r="AH1112" s="421"/>
      <c r="AI1112" s="421"/>
      <c r="AJ1112" s="421"/>
      <c r="AK1112" s="421"/>
      <c r="AL1112" s="421"/>
      <c r="AM1112" s="421"/>
      <c r="AN1112" s="421"/>
      <c r="AO1112" s="421"/>
      <c r="AP1112" s="421"/>
      <c r="AQ1112" s="421"/>
      <c r="AR1112" s="421"/>
      <c r="AS1112" s="303"/>
    </row>
    <row r="1113" spans="1:45" ht="15" customHeight="1" outlineLevel="1">
      <c r="A1113" s="521">
        <v>35</v>
      </c>
      <c r="B1113" s="424" t="s">
        <v>127</v>
      </c>
      <c r="C1113" s="288" t="s">
        <v>25</v>
      </c>
      <c r="D1113" s="292"/>
      <c r="E1113" s="292"/>
      <c r="F1113" s="292"/>
      <c r="G1113" s="292"/>
      <c r="H1113" s="292"/>
      <c r="I1113" s="292"/>
      <c r="J1113" s="292"/>
      <c r="K1113" s="292"/>
      <c r="L1113" s="292"/>
      <c r="M1113" s="292"/>
      <c r="N1113" s="292"/>
      <c r="O1113" s="292"/>
      <c r="P1113" s="292"/>
      <c r="Q1113" s="292">
        <v>0</v>
      </c>
      <c r="R1113" s="292"/>
      <c r="S1113" s="292"/>
      <c r="T1113" s="292"/>
      <c r="U1113" s="292"/>
      <c r="V1113" s="292"/>
      <c r="W1113" s="292"/>
      <c r="X1113" s="292"/>
      <c r="Y1113" s="292"/>
      <c r="Z1113" s="292"/>
      <c r="AA1113" s="292"/>
      <c r="AB1113" s="292"/>
      <c r="AC1113" s="292"/>
      <c r="AD1113" s="292"/>
      <c r="AE1113" s="422"/>
      <c r="AF1113" s="411"/>
      <c r="AG1113" s="411"/>
      <c r="AH1113" s="411"/>
      <c r="AI1113" s="411"/>
      <c r="AJ1113" s="411"/>
      <c r="AK1113" s="411"/>
      <c r="AL1113" s="411"/>
      <c r="AM1113" s="411"/>
      <c r="AN1113" s="411"/>
      <c r="AO1113" s="411"/>
      <c r="AP1113" s="411"/>
      <c r="AQ1113" s="411"/>
      <c r="AR1113" s="411"/>
      <c r="AS1113" s="293">
        <f>SUM(AE1113:AR1113)</f>
        <v>0</v>
      </c>
    </row>
    <row r="1114" spans="1:45" ht="15" customHeight="1" outlineLevel="1">
      <c r="A1114" s="521"/>
      <c r="B1114" s="291" t="s">
        <v>345</v>
      </c>
      <c r="C1114" s="288" t="s">
        <v>163</v>
      </c>
      <c r="D1114" s="292"/>
      <c r="E1114" s="292"/>
      <c r="F1114" s="292"/>
      <c r="G1114" s="292"/>
      <c r="H1114" s="292"/>
      <c r="I1114" s="292"/>
      <c r="J1114" s="292"/>
      <c r="K1114" s="292"/>
      <c r="L1114" s="292"/>
      <c r="M1114" s="292"/>
      <c r="N1114" s="292"/>
      <c r="O1114" s="292"/>
      <c r="P1114" s="292"/>
      <c r="Q1114" s="292">
        <f>Q1113</f>
        <v>0</v>
      </c>
      <c r="R1114" s="292"/>
      <c r="S1114" s="292"/>
      <c r="T1114" s="292"/>
      <c r="U1114" s="292"/>
      <c r="V1114" s="292"/>
      <c r="W1114" s="292"/>
      <c r="X1114" s="292"/>
      <c r="Y1114" s="292"/>
      <c r="Z1114" s="292"/>
      <c r="AA1114" s="292"/>
      <c r="AB1114" s="292"/>
      <c r="AC1114" s="292"/>
      <c r="AD1114" s="292"/>
      <c r="AE1114" s="407">
        <f>AE1113</f>
        <v>0</v>
      </c>
      <c r="AF1114" s="407">
        <f t="shared" ref="AF1114" si="3263">AF1113</f>
        <v>0</v>
      </c>
      <c r="AG1114" s="407">
        <f t="shared" ref="AG1114" si="3264">AG1113</f>
        <v>0</v>
      </c>
      <c r="AH1114" s="407">
        <f t="shared" ref="AH1114" si="3265">AH1113</f>
        <v>0</v>
      </c>
      <c r="AI1114" s="407">
        <f t="shared" ref="AI1114" si="3266">AI1113</f>
        <v>0</v>
      </c>
      <c r="AJ1114" s="407">
        <f t="shared" ref="AJ1114" si="3267">AJ1113</f>
        <v>0</v>
      </c>
      <c r="AK1114" s="407">
        <f t="shared" ref="AK1114" si="3268">AK1113</f>
        <v>0</v>
      </c>
      <c r="AL1114" s="407">
        <f t="shared" ref="AL1114" si="3269">AL1113</f>
        <v>0</v>
      </c>
      <c r="AM1114" s="407">
        <f t="shared" ref="AM1114" si="3270">AM1113</f>
        <v>0</v>
      </c>
      <c r="AN1114" s="407">
        <f t="shared" ref="AN1114" si="3271">AN1113</f>
        <v>0</v>
      </c>
      <c r="AO1114" s="407">
        <f t="shared" ref="AO1114" si="3272">AO1113</f>
        <v>0</v>
      </c>
      <c r="AP1114" s="407">
        <f t="shared" ref="AP1114" si="3273">AP1113</f>
        <v>0</v>
      </c>
      <c r="AQ1114" s="407">
        <f t="shared" ref="AQ1114" si="3274">AQ1113</f>
        <v>0</v>
      </c>
      <c r="AR1114" s="407">
        <f t="shared" ref="AR1114" si="3275">AR1113</f>
        <v>0</v>
      </c>
      <c r="AS1114" s="303"/>
    </row>
    <row r="1115" spans="1:45" ht="15" customHeight="1" outlineLevel="1">
      <c r="A1115" s="521"/>
      <c r="B1115" s="427"/>
      <c r="C1115" s="288"/>
      <c r="D1115" s="288"/>
      <c r="E1115" s="288"/>
      <c r="F1115" s="288"/>
      <c r="G1115" s="288"/>
      <c r="H1115" s="288"/>
      <c r="I1115" s="288"/>
      <c r="J1115" s="288"/>
      <c r="K1115" s="288"/>
      <c r="L1115" s="288"/>
      <c r="M1115" s="288"/>
      <c r="N1115" s="288"/>
      <c r="O1115" s="288"/>
      <c r="P1115" s="288"/>
      <c r="Q1115" s="288"/>
      <c r="R1115" s="288"/>
      <c r="S1115" s="288"/>
      <c r="T1115" s="288"/>
      <c r="U1115" s="288"/>
      <c r="V1115" s="288"/>
      <c r="W1115" s="288"/>
      <c r="X1115" s="288"/>
      <c r="Y1115" s="288"/>
      <c r="Z1115" s="288"/>
      <c r="AA1115" s="288"/>
      <c r="AB1115" s="288"/>
      <c r="AC1115" s="288"/>
      <c r="AD1115" s="288"/>
      <c r="AE1115" s="408"/>
      <c r="AF1115" s="421"/>
      <c r="AG1115" s="421"/>
      <c r="AH1115" s="421"/>
      <c r="AI1115" s="421"/>
      <c r="AJ1115" s="421"/>
      <c r="AK1115" s="421"/>
      <c r="AL1115" s="421"/>
      <c r="AM1115" s="421"/>
      <c r="AN1115" s="421"/>
      <c r="AO1115" s="421"/>
      <c r="AP1115" s="421"/>
      <c r="AQ1115" s="421"/>
      <c r="AR1115" s="421"/>
      <c r="AS1115" s="303"/>
    </row>
    <row r="1116" spans="1:45" ht="15" customHeight="1" outlineLevel="1">
      <c r="A1116" s="521"/>
      <c r="B1116" s="285" t="s">
        <v>499</v>
      </c>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28.5" customHeight="1" outlineLevel="1">
      <c r="A1117" s="521">
        <v>36</v>
      </c>
      <c r="B1117" s="424" t="s">
        <v>128</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276">AF1117</f>
        <v>0</v>
      </c>
      <c r="AG1118" s="407">
        <f t="shared" ref="AG1118" si="3277">AG1117</f>
        <v>0</v>
      </c>
      <c r="AH1118" s="407">
        <f t="shared" ref="AH1118" si="3278">AH1117</f>
        <v>0</v>
      </c>
      <c r="AI1118" s="407">
        <f t="shared" ref="AI1118" si="3279">AI1117</f>
        <v>0</v>
      </c>
      <c r="AJ1118" s="407">
        <f t="shared" ref="AJ1118" si="3280">AJ1117</f>
        <v>0</v>
      </c>
      <c r="AK1118" s="407">
        <f t="shared" ref="AK1118" si="3281">AK1117</f>
        <v>0</v>
      </c>
      <c r="AL1118" s="407">
        <f t="shared" ref="AL1118" si="3282">AL1117</f>
        <v>0</v>
      </c>
      <c r="AM1118" s="407">
        <f t="shared" ref="AM1118" si="3283">AM1117</f>
        <v>0</v>
      </c>
      <c r="AN1118" s="407">
        <f t="shared" ref="AN1118" si="3284">AN1117</f>
        <v>0</v>
      </c>
      <c r="AO1118" s="407">
        <f t="shared" ref="AO1118" si="3285">AO1117</f>
        <v>0</v>
      </c>
      <c r="AP1118" s="407">
        <f t="shared" ref="AP1118" si="3286">AP1117</f>
        <v>0</v>
      </c>
      <c r="AQ1118" s="407">
        <f t="shared" ref="AQ1118" si="3287">AQ1117</f>
        <v>0</v>
      </c>
      <c r="AR1118" s="407">
        <f t="shared" ref="AR1118" si="3288">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37</v>
      </c>
      <c r="B1120" s="424" t="s">
        <v>129</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289">AF1120</f>
        <v>0</v>
      </c>
      <c r="AG1121" s="407">
        <f t="shared" ref="AG1121" si="3290">AG1120</f>
        <v>0</v>
      </c>
      <c r="AH1121" s="407">
        <f t="shared" ref="AH1121" si="3291">AH1120</f>
        <v>0</v>
      </c>
      <c r="AI1121" s="407">
        <f t="shared" ref="AI1121" si="3292">AI1120</f>
        <v>0</v>
      </c>
      <c r="AJ1121" s="407">
        <f t="shared" ref="AJ1121" si="3293">AJ1120</f>
        <v>0</v>
      </c>
      <c r="AK1121" s="407">
        <f t="shared" ref="AK1121" si="3294">AK1120</f>
        <v>0</v>
      </c>
      <c r="AL1121" s="407">
        <f t="shared" ref="AL1121" si="3295">AL1120</f>
        <v>0</v>
      </c>
      <c r="AM1121" s="407">
        <f t="shared" ref="AM1121" si="3296">AM1120</f>
        <v>0</v>
      </c>
      <c r="AN1121" s="407">
        <f t="shared" ref="AN1121" si="3297">AN1120</f>
        <v>0</v>
      </c>
      <c r="AO1121" s="407">
        <f t="shared" ref="AO1121" si="3298">AO1120</f>
        <v>0</v>
      </c>
      <c r="AP1121" s="407">
        <f t="shared" ref="AP1121" si="3299">AP1120</f>
        <v>0</v>
      </c>
      <c r="AQ1121" s="407">
        <f t="shared" ref="AQ1121" si="3300">AQ1120</f>
        <v>0</v>
      </c>
      <c r="AR1121" s="407">
        <f t="shared" ref="AR1121" si="3301">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15" customHeight="1" outlineLevel="1">
      <c r="A1123" s="521">
        <v>38</v>
      </c>
      <c r="B1123" s="424" t="s">
        <v>130</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02">AF1123</f>
        <v>0</v>
      </c>
      <c r="AG1124" s="407">
        <f t="shared" ref="AG1124" si="3303">AG1123</f>
        <v>0</v>
      </c>
      <c r="AH1124" s="407">
        <f t="shared" ref="AH1124" si="3304">AH1123</f>
        <v>0</v>
      </c>
      <c r="AI1124" s="407">
        <f t="shared" ref="AI1124" si="3305">AI1123</f>
        <v>0</v>
      </c>
      <c r="AJ1124" s="407">
        <f t="shared" ref="AJ1124" si="3306">AJ1123</f>
        <v>0</v>
      </c>
      <c r="AK1124" s="407">
        <f t="shared" ref="AK1124" si="3307">AK1123</f>
        <v>0</v>
      </c>
      <c r="AL1124" s="407">
        <f t="shared" ref="AL1124" si="3308">AL1123</f>
        <v>0</v>
      </c>
      <c r="AM1124" s="407">
        <f t="shared" ref="AM1124" si="3309">AM1123</f>
        <v>0</v>
      </c>
      <c r="AN1124" s="407">
        <f t="shared" ref="AN1124" si="3310">AN1123</f>
        <v>0</v>
      </c>
      <c r="AO1124" s="407">
        <f t="shared" ref="AO1124" si="3311">AO1123</f>
        <v>0</v>
      </c>
      <c r="AP1124" s="407">
        <f t="shared" ref="AP1124" si="3312">AP1123</f>
        <v>0</v>
      </c>
      <c r="AQ1124" s="407">
        <f t="shared" ref="AQ1124" si="3313">AQ1123</f>
        <v>0</v>
      </c>
      <c r="AR1124" s="407">
        <f t="shared" ref="AR1124" si="3314">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15" customHeight="1" outlineLevel="1">
      <c r="A1126" s="521">
        <v>39</v>
      </c>
      <c r="B1126" s="424" t="s">
        <v>131</v>
      </c>
      <c r="C1126" s="288" t="s">
        <v>25</v>
      </c>
      <c r="D1126" s="292"/>
      <c r="E1126" s="292"/>
      <c r="F1126" s="292"/>
      <c r="G1126" s="292"/>
      <c r="H1126" s="292"/>
      <c r="I1126" s="292"/>
      <c r="J1126" s="292"/>
      <c r="K1126" s="292"/>
      <c r="L1126" s="292"/>
      <c r="M1126" s="292"/>
      <c r="N1126" s="292"/>
      <c r="O1126" s="292"/>
      <c r="P1126" s="292"/>
      <c r="Q1126" s="292">
        <v>12</v>
      </c>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292">
        <f>Q1126</f>
        <v>12</v>
      </c>
      <c r="R1127" s="292"/>
      <c r="S1127" s="292"/>
      <c r="T1127" s="292"/>
      <c r="U1127" s="292"/>
      <c r="V1127" s="292"/>
      <c r="W1127" s="292"/>
      <c r="X1127" s="292"/>
      <c r="Y1127" s="292"/>
      <c r="Z1127" s="292"/>
      <c r="AA1127" s="292"/>
      <c r="AB1127" s="292"/>
      <c r="AC1127" s="292"/>
      <c r="AD1127" s="292"/>
      <c r="AE1127" s="407">
        <f>AE1126</f>
        <v>0</v>
      </c>
      <c r="AF1127" s="407">
        <f t="shared" ref="AF1127" si="3315">AF1126</f>
        <v>0</v>
      </c>
      <c r="AG1127" s="407">
        <f t="shared" ref="AG1127" si="3316">AG1126</f>
        <v>0</v>
      </c>
      <c r="AH1127" s="407">
        <f t="shared" ref="AH1127" si="3317">AH1126</f>
        <v>0</v>
      </c>
      <c r="AI1127" s="407">
        <f t="shared" ref="AI1127" si="3318">AI1126</f>
        <v>0</v>
      </c>
      <c r="AJ1127" s="407">
        <f t="shared" ref="AJ1127" si="3319">AJ1126</f>
        <v>0</v>
      </c>
      <c r="AK1127" s="407">
        <f t="shared" ref="AK1127" si="3320">AK1126</f>
        <v>0</v>
      </c>
      <c r="AL1127" s="407">
        <f t="shared" ref="AL1127" si="3321">AL1126</f>
        <v>0</v>
      </c>
      <c r="AM1127" s="407">
        <f t="shared" ref="AM1127" si="3322">AM1126</f>
        <v>0</v>
      </c>
      <c r="AN1127" s="407">
        <f t="shared" ref="AN1127" si="3323">AN1126</f>
        <v>0</v>
      </c>
      <c r="AO1127" s="407">
        <f t="shared" ref="AO1127" si="3324">AO1126</f>
        <v>0</v>
      </c>
      <c r="AP1127" s="407">
        <f t="shared" ref="AP1127" si="3325">AP1126</f>
        <v>0</v>
      </c>
      <c r="AQ1127" s="407">
        <f t="shared" ref="AQ1127" si="3326">AQ1126</f>
        <v>0</v>
      </c>
      <c r="AR1127" s="407">
        <f t="shared" ref="AR1127" si="3327">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customHeight="1" outlineLevel="1">
      <c r="A1129" s="521">
        <v>40</v>
      </c>
      <c r="B1129" s="424" t="s">
        <v>132</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28">AF1129</f>
        <v>0</v>
      </c>
      <c r="AG1130" s="407">
        <f t="shared" ref="AG1130" si="3329">AG1129</f>
        <v>0</v>
      </c>
      <c r="AH1130" s="407">
        <f t="shared" ref="AH1130" si="3330">AH1129</f>
        <v>0</v>
      </c>
      <c r="AI1130" s="407">
        <f t="shared" ref="AI1130" si="3331">AI1129</f>
        <v>0</v>
      </c>
      <c r="AJ1130" s="407">
        <f t="shared" ref="AJ1130" si="3332">AJ1129</f>
        <v>0</v>
      </c>
      <c r="AK1130" s="407">
        <f t="shared" ref="AK1130" si="3333">AK1129</f>
        <v>0</v>
      </c>
      <c r="AL1130" s="407">
        <f t="shared" ref="AL1130" si="3334">AL1129</f>
        <v>0</v>
      </c>
      <c r="AM1130" s="407">
        <f t="shared" ref="AM1130" si="3335">AM1129</f>
        <v>0</v>
      </c>
      <c r="AN1130" s="407">
        <f t="shared" ref="AN1130" si="3336">AN1129</f>
        <v>0</v>
      </c>
      <c r="AO1130" s="407">
        <f t="shared" ref="AO1130" si="3337">AO1129</f>
        <v>0</v>
      </c>
      <c r="AP1130" s="407">
        <f t="shared" ref="AP1130" si="3338">AP1129</f>
        <v>0</v>
      </c>
      <c r="AQ1130" s="407">
        <f t="shared" ref="AQ1130" si="3339">AQ1129</f>
        <v>0</v>
      </c>
      <c r="AR1130" s="407">
        <f t="shared" ref="AR1130" si="3340">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customHeight="1" outlineLevel="1">
      <c r="A1132" s="521">
        <v>41</v>
      </c>
      <c r="B1132" s="424" t="s">
        <v>133</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41">AF1132</f>
        <v>0</v>
      </c>
      <c r="AG1133" s="407">
        <f t="shared" ref="AG1133" si="3342">AG1132</f>
        <v>0</v>
      </c>
      <c r="AH1133" s="407">
        <f t="shared" ref="AH1133" si="3343">AH1132</f>
        <v>0</v>
      </c>
      <c r="AI1133" s="407">
        <f t="shared" ref="AI1133" si="3344">AI1132</f>
        <v>0</v>
      </c>
      <c r="AJ1133" s="407">
        <f t="shared" ref="AJ1133" si="3345">AJ1132</f>
        <v>0</v>
      </c>
      <c r="AK1133" s="407">
        <f t="shared" ref="AK1133" si="3346">AK1132</f>
        <v>0</v>
      </c>
      <c r="AL1133" s="407">
        <f t="shared" ref="AL1133" si="3347">AL1132</f>
        <v>0</v>
      </c>
      <c r="AM1133" s="407">
        <f t="shared" ref="AM1133" si="3348">AM1132</f>
        <v>0</v>
      </c>
      <c r="AN1133" s="407">
        <f t="shared" ref="AN1133" si="3349">AN1132</f>
        <v>0</v>
      </c>
      <c r="AO1133" s="407">
        <f t="shared" ref="AO1133" si="3350">AO1132</f>
        <v>0</v>
      </c>
      <c r="AP1133" s="407">
        <f t="shared" ref="AP1133" si="3351">AP1132</f>
        <v>0</v>
      </c>
      <c r="AQ1133" s="407">
        <f t="shared" ref="AQ1133" si="3352">AQ1132</f>
        <v>0</v>
      </c>
      <c r="AR1133" s="407">
        <f t="shared" ref="AR1133" si="3353">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28.5" customHeight="1" outlineLevel="1">
      <c r="A1135" s="521">
        <v>42</v>
      </c>
      <c r="B1135" s="424" t="s">
        <v>134</v>
      </c>
      <c r="C1135" s="288" t="s">
        <v>25</v>
      </c>
      <c r="D1135" s="292"/>
      <c r="E1135" s="292"/>
      <c r="F1135" s="292"/>
      <c r="G1135" s="292"/>
      <c r="H1135" s="292"/>
      <c r="I1135" s="292"/>
      <c r="J1135" s="292"/>
      <c r="K1135" s="292"/>
      <c r="L1135" s="292"/>
      <c r="M1135" s="292"/>
      <c r="N1135" s="292"/>
      <c r="O1135" s="292"/>
      <c r="P1135" s="292"/>
      <c r="Q1135" s="288"/>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464"/>
      <c r="R1136" s="292"/>
      <c r="S1136" s="292"/>
      <c r="T1136" s="292"/>
      <c r="U1136" s="292"/>
      <c r="V1136" s="292"/>
      <c r="W1136" s="292"/>
      <c r="X1136" s="292"/>
      <c r="Y1136" s="292"/>
      <c r="Z1136" s="292"/>
      <c r="AA1136" s="292"/>
      <c r="AB1136" s="292"/>
      <c r="AC1136" s="292"/>
      <c r="AD1136" s="292"/>
      <c r="AE1136" s="407">
        <f>AE1135</f>
        <v>0</v>
      </c>
      <c r="AF1136" s="407">
        <f t="shared" ref="AF1136" si="3354">AF1135</f>
        <v>0</v>
      </c>
      <c r="AG1136" s="407">
        <f t="shared" ref="AG1136" si="3355">AG1135</f>
        <v>0</v>
      </c>
      <c r="AH1136" s="407">
        <f t="shared" ref="AH1136" si="3356">AH1135</f>
        <v>0</v>
      </c>
      <c r="AI1136" s="407">
        <f t="shared" ref="AI1136" si="3357">AI1135</f>
        <v>0</v>
      </c>
      <c r="AJ1136" s="407">
        <f t="shared" ref="AJ1136" si="3358">AJ1135</f>
        <v>0</v>
      </c>
      <c r="AK1136" s="407">
        <f t="shared" ref="AK1136" si="3359">AK1135</f>
        <v>0</v>
      </c>
      <c r="AL1136" s="407">
        <f t="shared" ref="AL1136" si="3360">AL1135</f>
        <v>0</v>
      </c>
      <c r="AM1136" s="407">
        <f t="shared" ref="AM1136" si="3361">AM1135</f>
        <v>0</v>
      </c>
      <c r="AN1136" s="407">
        <f t="shared" ref="AN1136" si="3362">AN1135</f>
        <v>0</v>
      </c>
      <c r="AO1136" s="407">
        <f t="shared" ref="AO1136" si="3363">AO1135</f>
        <v>0</v>
      </c>
      <c r="AP1136" s="407">
        <f t="shared" ref="AP1136" si="3364">AP1135</f>
        <v>0</v>
      </c>
      <c r="AQ1136" s="407">
        <f t="shared" ref="AQ1136" si="3365">AQ1135</f>
        <v>0</v>
      </c>
      <c r="AR1136" s="407">
        <f t="shared" ref="AR1136" si="3366">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15" customHeight="1" outlineLevel="1">
      <c r="A1138" s="521">
        <v>43</v>
      </c>
      <c r="B1138" s="424" t="s">
        <v>135</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67">AF1138</f>
        <v>0</v>
      </c>
      <c r="AG1139" s="407">
        <f t="shared" ref="AG1139" si="3368">AG1138</f>
        <v>0</v>
      </c>
      <c r="AH1139" s="407">
        <f t="shared" ref="AH1139" si="3369">AH1138</f>
        <v>0</v>
      </c>
      <c r="AI1139" s="407">
        <f t="shared" ref="AI1139" si="3370">AI1138</f>
        <v>0</v>
      </c>
      <c r="AJ1139" s="407">
        <f t="shared" ref="AJ1139" si="3371">AJ1138</f>
        <v>0</v>
      </c>
      <c r="AK1139" s="407">
        <f t="shared" ref="AK1139" si="3372">AK1138</f>
        <v>0</v>
      </c>
      <c r="AL1139" s="407">
        <f t="shared" ref="AL1139" si="3373">AL1138</f>
        <v>0</v>
      </c>
      <c r="AM1139" s="407">
        <f t="shared" ref="AM1139" si="3374">AM1138</f>
        <v>0</v>
      </c>
      <c r="AN1139" s="407">
        <f t="shared" ref="AN1139" si="3375">AN1138</f>
        <v>0</v>
      </c>
      <c r="AO1139" s="407">
        <f t="shared" ref="AO1139" si="3376">AO1138</f>
        <v>0</v>
      </c>
      <c r="AP1139" s="407">
        <f t="shared" ref="AP1139" si="3377">AP1138</f>
        <v>0</v>
      </c>
      <c r="AQ1139" s="407">
        <f t="shared" ref="AQ1139" si="3378">AQ1138</f>
        <v>0</v>
      </c>
      <c r="AR1139" s="407">
        <f t="shared" ref="AR1139" si="3379">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28.5" customHeight="1" outlineLevel="1">
      <c r="A1141" s="521">
        <v>44</v>
      </c>
      <c r="B1141" s="424" t="s">
        <v>136</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380">AF1141</f>
        <v>0</v>
      </c>
      <c r="AG1142" s="407">
        <f t="shared" ref="AG1142" si="3381">AG1141</f>
        <v>0</v>
      </c>
      <c r="AH1142" s="407">
        <f t="shared" ref="AH1142" si="3382">AH1141</f>
        <v>0</v>
      </c>
      <c r="AI1142" s="407">
        <f t="shared" ref="AI1142" si="3383">AI1141</f>
        <v>0</v>
      </c>
      <c r="AJ1142" s="407">
        <f t="shared" ref="AJ1142" si="3384">AJ1141</f>
        <v>0</v>
      </c>
      <c r="AK1142" s="407">
        <f t="shared" ref="AK1142" si="3385">AK1141</f>
        <v>0</v>
      </c>
      <c r="AL1142" s="407">
        <f t="shared" ref="AL1142" si="3386">AL1141</f>
        <v>0</v>
      </c>
      <c r="AM1142" s="407">
        <f t="shared" ref="AM1142" si="3387">AM1141</f>
        <v>0</v>
      </c>
      <c r="AN1142" s="407">
        <f t="shared" ref="AN1142" si="3388">AN1141</f>
        <v>0</v>
      </c>
      <c r="AO1142" s="407">
        <f t="shared" ref="AO1142" si="3389">AO1141</f>
        <v>0</v>
      </c>
      <c r="AP1142" s="407">
        <f t="shared" ref="AP1142" si="3390">AP1141</f>
        <v>0</v>
      </c>
      <c r="AQ1142" s="407">
        <f t="shared" ref="AQ1142" si="3391">AQ1141</f>
        <v>0</v>
      </c>
      <c r="AR1142" s="407">
        <f t="shared" ref="AR1142" si="3392">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2.450000000000003" customHeight="1" outlineLevel="1">
      <c r="A1144" s="521">
        <v>45</v>
      </c>
      <c r="B1144" s="424" t="s">
        <v>137</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393">AF1144</f>
        <v>0</v>
      </c>
      <c r="AG1145" s="407">
        <f t="shared" ref="AG1145" si="3394">AG1144</f>
        <v>0</v>
      </c>
      <c r="AH1145" s="407">
        <f t="shared" ref="AH1145" si="3395">AH1144</f>
        <v>0</v>
      </c>
      <c r="AI1145" s="407">
        <f t="shared" ref="AI1145" si="3396">AI1144</f>
        <v>0</v>
      </c>
      <c r="AJ1145" s="407">
        <f t="shared" ref="AJ1145" si="3397">AJ1144</f>
        <v>0</v>
      </c>
      <c r="AK1145" s="407">
        <f t="shared" ref="AK1145" si="3398">AK1144</f>
        <v>0</v>
      </c>
      <c r="AL1145" s="407">
        <f t="shared" ref="AL1145" si="3399">AL1144</f>
        <v>0</v>
      </c>
      <c r="AM1145" s="407">
        <f t="shared" ref="AM1145" si="3400">AM1144</f>
        <v>0</v>
      </c>
      <c r="AN1145" s="407">
        <f t="shared" ref="AN1145" si="3401">AN1144</f>
        <v>0</v>
      </c>
      <c r="AO1145" s="407">
        <f t="shared" ref="AO1145" si="3402">AO1144</f>
        <v>0</v>
      </c>
      <c r="AP1145" s="407">
        <f t="shared" ref="AP1145" si="3403">AP1144</f>
        <v>0</v>
      </c>
      <c r="AQ1145" s="407">
        <f t="shared" ref="AQ1145" si="3404">AQ1144</f>
        <v>0</v>
      </c>
      <c r="AR1145" s="407">
        <f t="shared" ref="AR1145" si="3405">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2.1" customHeight="1" outlineLevel="1">
      <c r="A1147" s="521">
        <v>46</v>
      </c>
      <c r="B1147" s="424" t="s">
        <v>138</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06">AF1147</f>
        <v>0</v>
      </c>
      <c r="AG1148" s="407">
        <f t="shared" ref="AG1148" si="3407">AG1147</f>
        <v>0</v>
      </c>
      <c r="AH1148" s="407">
        <f t="shared" ref="AH1148" si="3408">AH1147</f>
        <v>0</v>
      </c>
      <c r="AI1148" s="407">
        <f t="shared" ref="AI1148" si="3409">AI1147</f>
        <v>0</v>
      </c>
      <c r="AJ1148" s="407">
        <f t="shared" ref="AJ1148" si="3410">AJ1147</f>
        <v>0</v>
      </c>
      <c r="AK1148" s="407">
        <f t="shared" ref="AK1148" si="3411">AK1147</f>
        <v>0</v>
      </c>
      <c r="AL1148" s="407">
        <f t="shared" ref="AL1148" si="3412">AL1147</f>
        <v>0</v>
      </c>
      <c r="AM1148" s="407">
        <f t="shared" ref="AM1148" si="3413">AM1147</f>
        <v>0</v>
      </c>
      <c r="AN1148" s="407">
        <f t="shared" ref="AN1148" si="3414">AN1147</f>
        <v>0</v>
      </c>
      <c r="AO1148" s="407">
        <f t="shared" ref="AO1148" si="3415">AO1147</f>
        <v>0</v>
      </c>
      <c r="AP1148" s="407">
        <f t="shared" ref="AP1148" si="3416">AP1147</f>
        <v>0</v>
      </c>
      <c r="AQ1148" s="407">
        <f t="shared" ref="AQ1148" si="3417">AQ1147</f>
        <v>0</v>
      </c>
      <c r="AR1148" s="407">
        <f t="shared" ref="AR1148" si="3418">AR1147</f>
        <v>0</v>
      </c>
      <c r="AS1148" s="303"/>
    </row>
    <row r="1149" spans="1:45" ht="15" customHeight="1" outlineLevel="1">
      <c r="A1149" s="521"/>
      <c r="B1149" s="424"/>
      <c r="C1149" s="288"/>
      <c r="D1149" s="288"/>
      <c r="E1149" s="288"/>
      <c r="F1149" s="288"/>
      <c r="G1149" s="288"/>
      <c r="H1149" s="288"/>
      <c r="I1149" s="288"/>
      <c r="J1149" s="288"/>
      <c r="K1149" s="288"/>
      <c r="L1149" s="288"/>
      <c r="M1149" s="288"/>
      <c r="N1149" s="288"/>
      <c r="O1149" s="288"/>
      <c r="P1149" s="288"/>
      <c r="Q1149" s="288"/>
      <c r="R1149" s="288"/>
      <c r="S1149" s="288"/>
      <c r="T1149" s="288"/>
      <c r="U1149" s="288"/>
      <c r="V1149" s="288"/>
      <c r="W1149" s="288"/>
      <c r="X1149" s="288"/>
      <c r="Y1149" s="288"/>
      <c r="Z1149" s="288"/>
      <c r="AA1149" s="288"/>
      <c r="AB1149" s="288"/>
      <c r="AC1149" s="288"/>
      <c r="AD1149" s="288"/>
      <c r="AE1149" s="408"/>
      <c r="AF1149" s="421"/>
      <c r="AG1149" s="421"/>
      <c r="AH1149" s="421"/>
      <c r="AI1149" s="421"/>
      <c r="AJ1149" s="421"/>
      <c r="AK1149" s="421"/>
      <c r="AL1149" s="421"/>
      <c r="AM1149" s="421"/>
      <c r="AN1149" s="421"/>
      <c r="AO1149" s="421"/>
      <c r="AP1149" s="421"/>
      <c r="AQ1149" s="421"/>
      <c r="AR1149" s="421"/>
      <c r="AS1149" s="303"/>
    </row>
    <row r="1150" spans="1:45" ht="35.450000000000003" customHeight="1" outlineLevel="1">
      <c r="A1150" s="521">
        <v>47</v>
      </c>
      <c r="B1150" s="424" t="s">
        <v>139</v>
      </c>
      <c r="C1150" s="288" t="s">
        <v>25</v>
      </c>
      <c r="D1150" s="292"/>
      <c r="E1150" s="292"/>
      <c r="F1150" s="292"/>
      <c r="G1150" s="292"/>
      <c r="H1150" s="292"/>
      <c r="I1150" s="292"/>
      <c r="J1150" s="292"/>
      <c r="K1150" s="292"/>
      <c r="L1150" s="292"/>
      <c r="M1150" s="292"/>
      <c r="N1150" s="292"/>
      <c r="O1150" s="292"/>
      <c r="P1150" s="292"/>
      <c r="Q1150" s="292">
        <v>12</v>
      </c>
      <c r="R1150" s="292"/>
      <c r="S1150" s="292"/>
      <c r="T1150" s="292"/>
      <c r="U1150" s="292"/>
      <c r="V1150" s="292"/>
      <c r="W1150" s="292"/>
      <c r="X1150" s="292"/>
      <c r="Y1150" s="292"/>
      <c r="Z1150" s="292"/>
      <c r="AA1150" s="292"/>
      <c r="AB1150" s="292"/>
      <c r="AC1150" s="292"/>
      <c r="AD1150" s="292"/>
      <c r="AE1150" s="422"/>
      <c r="AF1150" s="411"/>
      <c r="AG1150" s="411"/>
      <c r="AH1150" s="411"/>
      <c r="AI1150" s="411"/>
      <c r="AJ1150" s="411"/>
      <c r="AK1150" s="411"/>
      <c r="AL1150" s="411"/>
      <c r="AM1150" s="411"/>
      <c r="AN1150" s="411"/>
      <c r="AO1150" s="411"/>
      <c r="AP1150" s="411"/>
      <c r="AQ1150" s="411"/>
      <c r="AR1150" s="411"/>
      <c r="AS1150" s="293">
        <f>SUM(AE1150:AR1150)</f>
        <v>0</v>
      </c>
    </row>
    <row r="1151" spans="1:45" ht="15" customHeight="1" outlineLevel="1">
      <c r="A1151" s="521"/>
      <c r="B1151" s="291" t="s">
        <v>345</v>
      </c>
      <c r="C1151" s="288" t="s">
        <v>163</v>
      </c>
      <c r="D1151" s="292"/>
      <c r="E1151" s="292"/>
      <c r="F1151" s="292"/>
      <c r="G1151" s="292"/>
      <c r="H1151" s="292"/>
      <c r="I1151" s="292"/>
      <c r="J1151" s="292"/>
      <c r="K1151" s="292"/>
      <c r="L1151" s="292"/>
      <c r="M1151" s="292"/>
      <c r="N1151" s="292"/>
      <c r="O1151" s="292"/>
      <c r="P1151" s="292"/>
      <c r="Q1151" s="292">
        <f>Q1150</f>
        <v>12</v>
      </c>
      <c r="R1151" s="292"/>
      <c r="S1151" s="292"/>
      <c r="T1151" s="292"/>
      <c r="U1151" s="292"/>
      <c r="V1151" s="292"/>
      <c r="W1151" s="292"/>
      <c r="X1151" s="292"/>
      <c r="Y1151" s="292"/>
      <c r="Z1151" s="292"/>
      <c r="AA1151" s="292"/>
      <c r="AB1151" s="292"/>
      <c r="AC1151" s="292"/>
      <c r="AD1151" s="292"/>
      <c r="AE1151" s="407">
        <f>AE1150</f>
        <v>0</v>
      </c>
      <c r="AF1151" s="407">
        <f t="shared" ref="AF1151" si="3419">AF1150</f>
        <v>0</v>
      </c>
      <c r="AG1151" s="407">
        <f t="shared" ref="AG1151" si="3420">AG1150</f>
        <v>0</v>
      </c>
      <c r="AH1151" s="407">
        <f t="shared" ref="AH1151" si="3421">AH1150</f>
        <v>0</v>
      </c>
      <c r="AI1151" s="407">
        <f t="shared" ref="AI1151" si="3422">AI1150</f>
        <v>0</v>
      </c>
      <c r="AJ1151" s="407">
        <f t="shared" ref="AJ1151" si="3423">AJ1150</f>
        <v>0</v>
      </c>
      <c r="AK1151" s="407">
        <f t="shared" ref="AK1151" si="3424">AK1150</f>
        <v>0</v>
      </c>
      <c r="AL1151" s="407">
        <f t="shared" ref="AL1151" si="3425">AL1150</f>
        <v>0</v>
      </c>
      <c r="AM1151" s="407">
        <f t="shared" ref="AM1151" si="3426">AM1150</f>
        <v>0</v>
      </c>
      <c r="AN1151" s="407">
        <f t="shared" ref="AN1151" si="3427">AN1150</f>
        <v>0</v>
      </c>
      <c r="AO1151" s="407">
        <f t="shared" ref="AO1151" si="3428">AO1150</f>
        <v>0</v>
      </c>
      <c r="AP1151" s="407">
        <f t="shared" ref="AP1151" si="3429">AP1150</f>
        <v>0</v>
      </c>
      <c r="AQ1151" s="407">
        <f t="shared" ref="AQ1151" si="3430">AQ1150</f>
        <v>0</v>
      </c>
      <c r="AR1151" s="407">
        <f t="shared" ref="AR1151" si="3431">AR1150</f>
        <v>0</v>
      </c>
      <c r="AS1151" s="303"/>
    </row>
    <row r="1152" spans="1:45" ht="15" customHeight="1" outlineLevel="1">
      <c r="A1152" s="521"/>
      <c r="B1152" s="424"/>
      <c r="C1152" s="288"/>
      <c r="D1152" s="288"/>
      <c r="E1152" s="288"/>
      <c r="F1152" s="288"/>
      <c r="G1152" s="288"/>
      <c r="H1152" s="288"/>
      <c r="I1152" s="288"/>
      <c r="J1152" s="288"/>
      <c r="K1152" s="288"/>
      <c r="L1152" s="288"/>
      <c r="M1152" s="288"/>
      <c r="N1152" s="288"/>
      <c r="O1152" s="288"/>
      <c r="P1152" s="288"/>
      <c r="Q1152" s="288"/>
      <c r="R1152" s="288"/>
      <c r="S1152" s="288"/>
      <c r="T1152" s="288"/>
      <c r="U1152" s="288"/>
      <c r="V1152" s="288"/>
      <c r="W1152" s="288"/>
      <c r="X1152" s="288"/>
      <c r="Y1152" s="288"/>
      <c r="Z1152" s="288"/>
      <c r="AA1152" s="288"/>
      <c r="AB1152" s="288"/>
      <c r="AC1152" s="288"/>
      <c r="AD1152" s="288"/>
      <c r="AE1152" s="408"/>
      <c r="AF1152" s="421"/>
      <c r="AG1152" s="421"/>
      <c r="AH1152" s="421"/>
      <c r="AI1152" s="421"/>
      <c r="AJ1152" s="421"/>
      <c r="AK1152" s="421"/>
      <c r="AL1152" s="421"/>
      <c r="AM1152" s="421"/>
      <c r="AN1152" s="421"/>
      <c r="AO1152" s="421"/>
      <c r="AP1152" s="421"/>
      <c r="AQ1152" s="421"/>
      <c r="AR1152" s="421"/>
      <c r="AS1152" s="303"/>
    </row>
    <row r="1153" spans="1:45" ht="39.75" customHeight="1" outlineLevel="1">
      <c r="A1153" s="521">
        <v>48</v>
      </c>
      <c r="B1153" s="424" t="s">
        <v>140</v>
      </c>
      <c r="C1153" s="288" t="s">
        <v>25</v>
      </c>
      <c r="D1153" s="292"/>
      <c r="E1153" s="292"/>
      <c r="F1153" s="292"/>
      <c r="G1153" s="292"/>
      <c r="H1153" s="292"/>
      <c r="I1153" s="292"/>
      <c r="J1153" s="292"/>
      <c r="K1153" s="292"/>
      <c r="L1153" s="292"/>
      <c r="M1153" s="292"/>
      <c r="N1153" s="292"/>
      <c r="O1153" s="292"/>
      <c r="P1153" s="292"/>
      <c r="Q1153" s="292">
        <v>12</v>
      </c>
      <c r="R1153" s="292"/>
      <c r="S1153" s="292"/>
      <c r="T1153" s="292"/>
      <c r="U1153" s="292"/>
      <c r="V1153" s="292"/>
      <c r="W1153" s="292"/>
      <c r="X1153" s="292"/>
      <c r="Y1153" s="292"/>
      <c r="Z1153" s="292"/>
      <c r="AA1153" s="292"/>
      <c r="AB1153" s="292"/>
      <c r="AC1153" s="292"/>
      <c r="AD1153" s="292"/>
      <c r="AE1153" s="422"/>
      <c r="AF1153" s="411"/>
      <c r="AG1153" s="411"/>
      <c r="AH1153" s="411"/>
      <c r="AI1153" s="411"/>
      <c r="AJ1153" s="411"/>
      <c r="AK1153" s="411"/>
      <c r="AL1153" s="411"/>
      <c r="AM1153" s="411"/>
      <c r="AN1153" s="411"/>
      <c r="AO1153" s="411"/>
      <c r="AP1153" s="411"/>
      <c r="AQ1153" s="411"/>
      <c r="AR1153" s="411"/>
      <c r="AS1153" s="293">
        <f>SUM(AE1153:AR1153)</f>
        <v>0</v>
      </c>
    </row>
    <row r="1154" spans="1:45" ht="15" customHeight="1" outlineLevel="1">
      <c r="A1154" s="521"/>
      <c r="B1154" s="291" t="s">
        <v>345</v>
      </c>
      <c r="C1154" s="288" t="s">
        <v>163</v>
      </c>
      <c r="D1154" s="292"/>
      <c r="E1154" s="292"/>
      <c r="F1154" s="292"/>
      <c r="G1154" s="292"/>
      <c r="H1154" s="292"/>
      <c r="I1154" s="292"/>
      <c r="J1154" s="292"/>
      <c r="K1154" s="292"/>
      <c r="L1154" s="292"/>
      <c r="M1154" s="292"/>
      <c r="N1154" s="292"/>
      <c r="O1154" s="292"/>
      <c r="P1154" s="292"/>
      <c r="Q1154" s="292">
        <f>Q1153</f>
        <v>12</v>
      </c>
      <c r="R1154" s="292"/>
      <c r="S1154" s="292"/>
      <c r="T1154" s="292"/>
      <c r="U1154" s="292"/>
      <c r="V1154" s="292"/>
      <c r="W1154" s="292"/>
      <c r="X1154" s="292"/>
      <c r="Y1154" s="292"/>
      <c r="Z1154" s="292"/>
      <c r="AA1154" s="292"/>
      <c r="AB1154" s="292"/>
      <c r="AC1154" s="292"/>
      <c r="AD1154" s="292"/>
      <c r="AE1154" s="407">
        <f>AE1153</f>
        <v>0</v>
      </c>
      <c r="AF1154" s="407">
        <f t="shared" ref="AF1154" si="3432">AF1153</f>
        <v>0</v>
      </c>
      <c r="AG1154" s="407">
        <f t="shared" ref="AG1154" si="3433">AG1153</f>
        <v>0</v>
      </c>
      <c r="AH1154" s="407">
        <f t="shared" ref="AH1154" si="3434">AH1153</f>
        <v>0</v>
      </c>
      <c r="AI1154" s="407">
        <f t="shared" ref="AI1154" si="3435">AI1153</f>
        <v>0</v>
      </c>
      <c r="AJ1154" s="407">
        <f t="shared" ref="AJ1154" si="3436">AJ1153</f>
        <v>0</v>
      </c>
      <c r="AK1154" s="407">
        <f t="shared" ref="AK1154" si="3437">AK1153</f>
        <v>0</v>
      </c>
      <c r="AL1154" s="407">
        <f t="shared" ref="AL1154" si="3438">AL1153</f>
        <v>0</v>
      </c>
      <c r="AM1154" s="407">
        <f t="shared" ref="AM1154" si="3439">AM1153</f>
        <v>0</v>
      </c>
      <c r="AN1154" s="407">
        <f t="shared" ref="AN1154" si="3440">AN1153</f>
        <v>0</v>
      </c>
      <c r="AO1154" s="407">
        <f t="shared" ref="AO1154" si="3441">AO1153</f>
        <v>0</v>
      </c>
      <c r="AP1154" s="407">
        <f t="shared" ref="AP1154" si="3442">AP1153</f>
        <v>0</v>
      </c>
      <c r="AQ1154" s="407">
        <f t="shared" ref="AQ1154" si="3443">AQ1153</f>
        <v>0</v>
      </c>
      <c r="AR1154" s="407">
        <f t="shared" ref="AR1154" si="3444">AR1153</f>
        <v>0</v>
      </c>
      <c r="AS1154" s="303"/>
    </row>
    <row r="1155" spans="1:45" ht="15" customHeight="1" outlineLevel="1">
      <c r="A1155" s="521"/>
      <c r="B1155" s="424"/>
      <c r="C1155" s="288"/>
      <c r="D1155" s="288"/>
      <c r="E1155" s="288"/>
      <c r="F1155" s="288"/>
      <c r="G1155" s="288"/>
      <c r="H1155" s="288"/>
      <c r="I1155" s="288"/>
      <c r="J1155" s="288"/>
      <c r="K1155" s="288"/>
      <c r="L1155" s="288"/>
      <c r="M1155" s="288"/>
      <c r="N1155" s="288"/>
      <c r="O1155" s="288"/>
      <c r="P1155" s="288"/>
      <c r="Q1155" s="288"/>
      <c r="R1155" s="288"/>
      <c r="S1155" s="288"/>
      <c r="T1155" s="288"/>
      <c r="U1155" s="288"/>
      <c r="V1155" s="288"/>
      <c r="W1155" s="288"/>
      <c r="X1155" s="288"/>
      <c r="Y1155" s="288"/>
      <c r="Z1155" s="288"/>
      <c r="AA1155" s="288"/>
      <c r="AB1155" s="288"/>
      <c r="AC1155" s="288"/>
      <c r="AD1155" s="288"/>
      <c r="AE1155" s="408"/>
      <c r="AF1155" s="421"/>
      <c r="AG1155" s="421"/>
      <c r="AH1155" s="421"/>
      <c r="AI1155" s="421"/>
      <c r="AJ1155" s="421"/>
      <c r="AK1155" s="421"/>
      <c r="AL1155" s="421"/>
      <c r="AM1155" s="421"/>
      <c r="AN1155" s="421"/>
      <c r="AO1155" s="421"/>
      <c r="AP1155" s="421"/>
      <c r="AQ1155" s="421"/>
      <c r="AR1155" s="421"/>
      <c r="AS1155" s="303"/>
    </row>
    <row r="1156" spans="1:45" ht="33" customHeight="1" outlineLevel="1">
      <c r="A1156" s="521">
        <v>49</v>
      </c>
      <c r="B1156" s="424" t="s">
        <v>141</v>
      </c>
      <c r="C1156" s="288" t="s">
        <v>25</v>
      </c>
      <c r="D1156" s="292"/>
      <c r="E1156" s="292"/>
      <c r="F1156" s="292"/>
      <c r="G1156" s="292"/>
      <c r="H1156" s="292"/>
      <c r="I1156" s="292"/>
      <c r="J1156" s="292"/>
      <c r="K1156" s="292"/>
      <c r="L1156" s="292"/>
      <c r="M1156" s="292"/>
      <c r="N1156" s="292"/>
      <c r="O1156" s="292"/>
      <c r="P1156" s="292"/>
      <c r="Q1156" s="292">
        <v>12</v>
      </c>
      <c r="R1156" s="292"/>
      <c r="S1156" s="292"/>
      <c r="T1156" s="292"/>
      <c r="U1156" s="292"/>
      <c r="V1156" s="292"/>
      <c r="W1156" s="292"/>
      <c r="X1156" s="292"/>
      <c r="Y1156" s="292"/>
      <c r="Z1156" s="292"/>
      <c r="AA1156" s="292"/>
      <c r="AB1156" s="292"/>
      <c r="AC1156" s="292"/>
      <c r="AD1156" s="292"/>
      <c r="AE1156" s="422"/>
      <c r="AF1156" s="411"/>
      <c r="AG1156" s="411"/>
      <c r="AH1156" s="411"/>
      <c r="AI1156" s="411"/>
      <c r="AJ1156" s="411"/>
      <c r="AK1156" s="411"/>
      <c r="AL1156" s="411"/>
      <c r="AM1156" s="411"/>
      <c r="AN1156" s="411"/>
      <c r="AO1156" s="411"/>
      <c r="AP1156" s="411"/>
      <c r="AQ1156" s="411"/>
      <c r="AR1156" s="411"/>
      <c r="AS1156" s="293">
        <f>SUM(AE1156:AR1156)</f>
        <v>0</v>
      </c>
    </row>
    <row r="1157" spans="1:45" ht="15" customHeight="1" outlineLevel="1">
      <c r="A1157" s="521"/>
      <c r="B1157" s="291" t="s">
        <v>345</v>
      </c>
      <c r="C1157" s="288" t="s">
        <v>163</v>
      </c>
      <c r="D1157" s="292"/>
      <c r="E1157" s="292"/>
      <c r="F1157" s="292"/>
      <c r="G1157" s="292"/>
      <c r="H1157" s="292"/>
      <c r="I1157" s="292"/>
      <c r="J1157" s="292"/>
      <c r="K1157" s="292"/>
      <c r="L1157" s="292"/>
      <c r="M1157" s="292"/>
      <c r="N1157" s="292"/>
      <c r="O1157" s="292"/>
      <c r="P1157" s="292"/>
      <c r="Q1157" s="292">
        <f>Q1156</f>
        <v>12</v>
      </c>
      <c r="R1157" s="292"/>
      <c r="S1157" s="292"/>
      <c r="T1157" s="292"/>
      <c r="U1157" s="292"/>
      <c r="V1157" s="292"/>
      <c r="W1157" s="292"/>
      <c r="X1157" s="292"/>
      <c r="Y1157" s="292"/>
      <c r="Z1157" s="292"/>
      <c r="AA1157" s="292"/>
      <c r="AB1157" s="292"/>
      <c r="AC1157" s="292"/>
      <c r="AD1157" s="292"/>
      <c r="AE1157" s="407">
        <f>AE1156</f>
        <v>0</v>
      </c>
      <c r="AF1157" s="407">
        <f t="shared" ref="AF1157" si="3445">AF1156</f>
        <v>0</v>
      </c>
      <c r="AG1157" s="407">
        <f t="shared" ref="AG1157" si="3446">AG1156</f>
        <v>0</v>
      </c>
      <c r="AH1157" s="407">
        <f t="shared" ref="AH1157" si="3447">AH1156</f>
        <v>0</v>
      </c>
      <c r="AI1157" s="407">
        <f t="shared" ref="AI1157" si="3448">AI1156</f>
        <v>0</v>
      </c>
      <c r="AJ1157" s="407">
        <f t="shared" ref="AJ1157" si="3449">AJ1156</f>
        <v>0</v>
      </c>
      <c r="AK1157" s="407">
        <f t="shared" ref="AK1157" si="3450">AK1156</f>
        <v>0</v>
      </c>
      <c r="AL1157" s="407">
        <f t="shared" ref="AL1157" si="3451">AL1156</f>
        <v>0</v>
      </c>
      <c r="AM1157" s="407">
        <f t="shared" ref="AM1157" si="3452">AM1156</f>
        <v>0</v>
      </c>
      <c r="AN1157" s="407">
        <f t="shared" ref="AN1157" si="3453">AN1156</f>
        <v>0</v>
      </c>
      <c r="AO1157" s="407">
        <f t="shared" ref="AO1157" si="3454">AO1156</f>
        <v>0</v>
      </c>
      <c r="AP1157" s="407">
        <f t="shared" ref="AP1157" si="3455">AP1156</f>
        <v>0</v>
      </c>
      <c r="AQ1157" s="407">
        <f t="shared" ref="AQ1157" si="3456">AQ1156</f>
        <v>0</v>
      </c>
      <c r="AR1157" s="407">
        <f t="shared" ref="AR1157" si="3457">AR1156</f>
        <v>0</v>
      </c>
      <c r="AS1157" s="303"/>
    </row>
    <row r="1158" spans="1:45" ht="15" customHeight="1" outlineLevel="1">
      <c r="A1158" s="521"/>
      <c r="B1158" s="291"/>
      <c r="C1158" s="288"/>
      <c r="D1158" s="758"/>
      <c r="E1158" s="758"/>
      <c r="F1158" s="758"/>
      <c r="G1158" s="758"/>
      <c r="H1158" s="758"/>
      <c r="I1158" s="758"/>
      <c r="J1158" s="758"/>
      <c r="K1158" s="758"/>
      <c r="L1158" s="758"/>
      <c r="M1158" s="758"/>
      <c r="N1158" s="758"/>
      <c r="O1158" s="758"/>
      <c r="P1158" s="758"/>
      <c r="Q1158" s="758"/>
      <c r="R1158" s="758"/>
      <c r="S1158" s="758"/>
      <c r="T1158" s="758"/>
      <c r="U1158" s="758"/>
      <c r="V1158" s="758"/>
      <c r="W1158" s="758"/>
      <c r="X1158" s="758"/>
      <c r="Y1158" s="758"/>
      <c r="Z1158" s="758"/>
      <c r="AA1158" s="758"/>
      <c r="AB1158" s="758"/>
      <c r="AC1158" s="758"/>
      <c r="AD1158" s="758"/>
      <c r="AE1158" s="407"/>
      <c r="AF1158" s="407"/>
      <c r="AG1158" s="407"/>
      <c r="AH1158" s="407"/>
      <c r="AI1158" s="407"/>
      <c r="AJ1158" s="407"/>
      <c r="AK1158" s="407"/>
      <c r="AL1158" s="407"/>
      <c r="AM1158" s="407"/>
      <c r="AN1158" s="407"/>
      <c r="AO1158" s="407"/>
      <c r="AP1158" s="407"/>
      <c r="AQ1158" s="407"/>
      <c r="AR1158" s="407"/>
      <c r="AS1158" s="303"/>
    </row>
    <row r="1159" spans="1:45" ht="15.75" outlineLevel="1">
      <c r="A1159" s="521"/>
      <c r="B1159" s="763" t="s">
        <v>929</v>
      </c>
      <c r="AS1159" s="759"/>
    </row>
    <row r="1160" spans="1:45" outlineLevel="1">
      <c r="A1160" s="521">
        <v>50</v>
      </c>
      <c r="B1160" s="291"/>
      <c r="AS1160" s="759"/>
    </row>
    <row r="1161" spans="1:45" ht="15.75" outlineLevel="1">
      <c r="A1161" s="521"/>
      <c r="B1161" s="424" t="s">
        <v>928</v>
      </c>
      <c r="C1161" s="288" t="s">
        <v>25</v>
      </c>
      <c r="D1161" s="292"/>
      <c r="E1161" s="292"/>
      <c r="F1161" s="292"/>
      <c r="G1161" s="292"/>
      <c r="H1161" s="292"/>
      <c r="I1161" s="292"/>
      <c r="J1161" s="292"/>
      <c r="K1161" s="292"/>
      <c r="L1161" s="292"/>
      <c r="M1161" s="292"/>
      <c r="N1161" s="292"/>
      <c r="O1161" s="292"/>
      <c r="P1161" s="292"/>
      <c r="Q1161" s="292">
        <v>12</v>
      </c>
      <c r="R1161" s="292"/>
      <c r="S1161" s="292"/>
      <c r="T1161" s="292"/>
      <c r="U1161" s="292"/>
      <c r="V1161" s="292"/>
      <c r="W1161" s="292"/>
      <c r="X1161" s="292"/>
      <c r="Y1161" s="292"/>
      <c r="Z1161" s="292"/>
      <c r="AA1161" s="292"/>
      <c r="AB1161" s="292"/>
      <c r="AC1161" s="292"/>
      <c r="AD1161" s="292"/>
      <c r="AE1161" s="422"/>
      <c r="AF1161" s="411"/>
      <c r="AG1161" s="411"/>
      <c r="AH1161" s="411"/>
      <c r="AI1161" s="411"/>
      <c r="AJ1161" s="411"/>
      <c r="AK1161" s="411"/>
      <c r="AL1161" s="411"/>
      <c r="AM1161" s="411"/>
      <c r="AN1161" s="411"/>
      <c r="AO1161" s="411"/>
      <c r="AP1161" s="411"/>
      <c r="AQ1161" s="411"/>
      <c r="AR1161" s="411"/>
      <c r="AS1161" s="293">
        <f>SUM(AE1161:AR1161)</f>
        <v>0</v>
      </c>
    </row>
    <row r="1162" spans="1:45" outlineLevel="1">
      <c r="A1162" s="521"/>
      <c r="B1162" s="291" t="s">
        <v>345</v>
      </c>
      <c r="C1162" s="288" t="s">
        <v>163</v>
      </c>
      <c r="D1162" s="292"/>
      <c r="E1162" s="292"/>
      <c r="F1162" s="292"/>
      <c r="G1162" s="292"/>
      <c r="H1162" s="292"/>
      <c r="I1162" s="292"/>
      <c r="J1162" s="292"/>
      <c r="K1162" s="292"/>
      <c r="L1162" s="292"/>
      <c r="M1162" s="292"/>
      <c r="N1162" s="292"/>
      <c r="O1162" s="292"/>
      <c r="P1162" s="292"/>
      <c r="Q1162" s="292">
        <f>Q1161</f>
        <v>12</v>
      </c>
      <c r="R1162" s="292"/>
      <c r="S1162" s="292"/>
      <c r="T1162" s="292"/>
      <c r="U1162" s="292"/>
      <c r="V1162" s="292"/>
      <c r="W1162" s="292"/>
      <c r="X1162" s="292"/>
      <c r="Y1162" s="292"/>
      <c r="Z1162" s="292"/>
      <c r="AA1162" s="292"/>
      <c r="AB1162" s="292"/>
      <c r="AC1162" s="292"/>
      <c r="AD1162" s="292"/>
      <c r="AE1162" s="407">
        <f>AE1161</f>
        <v>0</v>
      </c>
      <c r="AF1162" s="407">
        <f t="shared" ref="AF1162:AR1162" si="3458">AF1161</f>
        <v>0</v>
      </c>
      <c r="AG1162" s="407">
        <f t="shared" si="3458"/>
        <v>0</v>
      </c>
      <c r="AH1162" s="407">
        <f t="shared" si="3458"/>
        <v>0</v>
      </c>
      <c r="AI1162" s="407">
        <f t="shared" si="3458"/>
        <v>0</v>
      </c>
      <c r="AJ1162" s="407">
        <f t="shared" si="3458"/>
        <v>0</v>
      </c>
      <c r="AK1162" s="407">
        <f t="shared" si="3458"/>
        <v>0</v>
      </c>
      <c r="AL1162" s="407">
        <f t="shared" si="3458"/>
        <v>0</v>
      </c>
      <c r="AM1162" s="407">
        <f t="shared" si="3458"/>
        <v>0</v>
      </c>
      <c r="AN1162" s="407">
        <f t="shared" si="3458"/>
        <v>0</v>
      </c>
      <c r="AO1162" s="407">
        <f t="shared" si="3458"/>
        <v>0</v>
      </c>
      <c r="AP1162" s="407">
        <f t="shared" si="3458"/>
        <v>0</v>
      </c>
      <c r="AQ1162" s="407">
        <f t="shared" si="3458"/>
        <v>0</v>
      </c>
      <c r="AR1162" s="407">
        <f t="shared" si="3458"/>
        <v>0</v>
      </c>
      <c r="AS1162" s="303"/>
    </row>
    <row r="1163" spans="1:45" outlineLevel="1">
      <c r="A1163" s="521"/>
      <c r="B1163" s="291"/>
      <c r="C1163" s="302"/>
      <c r="D1163" s="288"/>
      <c r="E1163" s="288"/>
      <c r="F1163" s="288"/>
      <c r="G1163" s="288"/>
      <c r="H1163" s="288"/>
      <c r="I1163" s="288"/>
      <c r="J1163" s="288"/>
      <c r="K1163" s="288"/>
      <c r="L1163" s="288"/>
      <c r="M1163" s="288"/>
      <c r="N1163" s="288"/>
      <c r="O1163" s="288"/>
      <c r="P1163" s="288"/>
      <c r="Q1163" s="288"/>
      <c r="R1163" s="288"/>
      <c r="S1163" s="288"/>
      <c r="T1163" s="288"/>
      <c r="U1163" s="288"/>
      <c r="V1163" s="288"/>
      <c r="W1163" s="288"/>
      <c r="X1163" s="288"/>
      <c r="Y1163" s="288"/>
      <c r="Z1163" s="288"/>
      <c r="AA1163" s="288"/>
      <c r="AB1163" s="288"/>
      <c r="AC1163" s="288"/>
      <c r="AD1163" s="288"/>
      <c r="AE1163" s="298"/>
      <c r="AF1163" s="298"/>
      <c r="AG1163" s="298"/>
      <c r="AH1163" s="298"/>
      <c r="AI1163" s="298"/>
      <c r="AJ1163" s="298"/>
      <c r="AK1163" s="298"/>
      <c r="AL1163" s="298"/>
      <c r="AM1163" s="298"/>
      <c r="AN1163" s="298"/>
      <c r="AO1163" s="298"/>
      <c r="AP1163" s="298"/>
      <c r="AQ1163" s="298"/>
      <c r="AR1163" s="298"/>
      <c r="AS1163" s="303"/>
    </row>
    <row r="1164" spans="1:45" ht="15.75">
      <c r="B1164" s="324" t="s">
        <v>346</v>
      </c>
      <c r="C1164" s="326"/>
      <c r="D1164" s="326">
        <f>SUM(D1002:D1157)</f>
        <v>14467809.191249495</v>
      </c>
      <c r="E1164" s="326">
        <f t="shared" ref="E1164:P1164" si="3459">SUM(E1002:E1157)</f>
        <v>14474322.505835176</v>
      </c>
      <c r="F1164" s="326">
        <f t="shared" si="3459"/>
        <v>14474322.505835176</v>
      </c>
      <c r="G1164" s="326">
        <f t="shared" si="3459"/>
        <v>14474322.505835176</v>
      </c>
      <c r="H1164" s="326">
        <f t="shared" si="3459"/>
        <v>14474322.505835176</v>
      </c>
      <c r="I1164" s="326">
        <f t="shared" si="3459"/>
        <v>14438490.226238104</v>
      </c>
      <c r="J1164" s="326">
        <f t="shared" si="3459"/>
        <v>14438490.226238104</v>
      </c>
      <c r="K1164" s="326">
        <f t="shared" si="3459"/>
        <v>14438490.226238104</v>
      </c>
      <c r="L1164" s="326">
        <f t="shared" si="3459"/>
        <v>13918073.703481272</v>
      </c>
      <c r="M1164" s="326">
        <f t="shared" si="3459"/>
        <v>13918073.703481272</v>
      </c>
      <c r="N1164" s="326">
        <f t="shared" si="3459"/>
        <v>13819322.857189622</v>
      </c>
      <c r="O1164" s="326">
        <f t="shared" si="3459"/>
        <v>13771566.273177559</v>
      </c>
      <c r="P1164" s="326">
        <f t="shared" si="3459"/>
        <v>2757256.965533413</v>
      </c>
      <c r="Q1164" s="326"/>
      <c r="R1164" s="326">
        <f>SUM(R1002:R1157)</f>
        <v>1572.8037919393169</v>
      </c>
      <c r="S1164" s="326">
        <f t="shared" ref="S1164:AD1164" si="3460">SUM(S1002:S1157)</f>
        <v>1574.6620581156776</v>
      </c>
      <c r="T1164" s="326">
        <f t="shared" si="3460"/>
        <v>1574.6620581156776</v>
      </c>
      <c r="U1164" s="326">
        <f t="shared" si="3460"/>
        <v>1574.6620581156776</v>
      </c>
      <c r="V1164" s="326">
        <f t="shared" si="3460"/>
        <v>1574.6620581156776</v>
      </c>
      <c r="W1164" s="326">
        <f t="shared" si="3460"/>
        <v>1570.2715945629957</v>
      </c>
      <c r="X1164" s="326">
        <f t="shared" si="3460"/>
        <v>1570.2715945629957</v>
      </c>
      <c r="Y1164" s="326">
        <f t="shared" si="3460"/>
        <v>1570.2715945629957</v>
      </c>
      <c r="Z1164" s="326">
        <f t="shared" si="3460"/>
        <v>1517.5084626242706</v>
      </c>
      <c r="AA1164" s="326">
        <f t="shared" si="3460"/>
        <v>1517.5084626242706</v>
      </c>
      <c r="AB1164" s="326">
        <f t="shared" si="3460"/>
        <v>1509.2214001823036</v>
      </c>
      <c r="AC1164" s="326">
        <f t="shared" si="3460"/>
        <v>1498.4583224888213</v>
      </c>
      <c r="AD1164" s="326">
        <f t="shared" si="3460"/>
        <v>233.17356428804078</v>
      </c>
      <c r="AE1164" s="326">
        <f>IF(AE1000="kWh",SUMPRODUCT(D1002:D1162,AE1002:AE1162))</f>
        <v>0</v>
      </c>
      <c r="AF1164" s="876">
        <f>IF(AF1000="kWh",SUMPRODUCT(D1002:D1162,AF1002:AF1162))</f>
        <v>64657.77811585681</v>
      </c>
      <c r="AG1164" s="326">
        <f>IF(AG1000="kw",SUMPRODUCT($Q$1002:$Q$1162,$R$1002:$R$1162,AG1002:AG1162),SUMPRODUCT($D$1002:$D$1162,AG1002:AG1162))</f>
        <v>6068.8697259608762</v>
      </c>
      <c r="AH1164" s="326">
        <f t="shared" ref="AH1164:AR1164" si="3461">IF(AH1000="kw",SUMPRODUCT($Q$1002:$Q$1162,$R$1002:$R$1162,AH1002:AH1162),SUMPRODUCT($D$1002:$D$1162,AH1002:AH1162))</f>
        <v>467.39161764705887</v>
      </c>
      <c r="AI1164" s="326">
        <f t="shared" si="3461"/>
        <v>12237.253181722692</v>
      </c>
      <c r="AJ1164" s="326">
        <f t="shared" si="3461"/>
        <v>0</v>
      </c>
      <c r="AK1164" s="326">
        <f t="shared" si="3461"/>
        <v>0</v>
      </c>
      <c r="AL1164" s="326">
        <f t="shared" si="3461"/>
        <v>0</v>
      </c>
      <c r="AM1164" s="326">
        <f t="shared" si="3461"/>
        <v>0</v>
      </c>
      <c r="AN1164" s="326">
        <f t="shared" si="3461"/>
        <v>0</v>
      </c>
      <c r="AO1164" s="326">
        <f t="shared" si="3461"/>
        <v>0</v>
      </c>
      <c r="AP1164" s="326">
        <f t="shared" si="3461"/>
        <v>0</v>
      </c>
      <c r="AQ1164" s="326">
        <f t="shared" si="3461"/>
        <v>0</v>
      </c>
      <c r="AR1164" s="326">
        <f t="shared" si="3461"/>
        <v>0</v>
      </c>
      <c r="AS1164" s="327"/>
    </row>
    <row r="1165" spans="1:45" ht="15.75">
      <c r="B1165" s="387" t="s">
        <v>347</v>
      </c>
      <c r="C1165" s="388"/>
      <c r="D1165" s="388"/>
      <c r="E1165" s="388"/>
      <c r="F1165" s="388"/>
      <c r="G1165" s="388"/>
      <c r="H1165" s="388"/>
      <c r="I1165" s="388"/>
      <c r="J1165" s="388"/>
      <c r="K1165" s="388"/>
      <c r="L1165" s="388"/>
      <c r="M1165" s="388"/>
      <c r="N1165" s="388"/>
      <c r="O1165" s="388"/>
      <c r="P1165" s="388"/>
      <c r="Q1165" s="388"/>
      <c r="R1165" s="388"/>
      <c r="S1165" s="388"/>
      <c r="T1165" s="388"/>
      <c r="U1165" s="388"/>
      <c r="V1165" s="388"/>
      <c r="W1165" s="388"/>
      <c r="X1165" s="388"/>
      <c r="Y1165" s="388"/>
      <c r="Z1165" s="388"/>
      <c r="AA1165" s="388"/>
      <c r="AB1165" s="388"/>
      <c r="AC1165" s="388"/>
      <c r="AD1165" s="388"/>
      <c r="AE1165" s="388">
        <f>HLOOKUP(AE999,'2. LRAMVA Threshold'!$B$42:$Q$60,12,FALSE)</f>
        <v>25640593</v>
      </c>
      <c r="AF1165" s="388">
        <f>HLOOKUP(AF999,'2. LRAMVA Threshold'!$B$42:$Q$53,12,FALSE)</f>
        <v>8037776</v>
      </c>
      <c r="AG1165" s="388">
        <f>HLOOKUP(AG804,'2. LRAMVA Threshold'!$B$42:$Q$53,12,FALSE)</f>
        <v>207346</v>
      </c>
      <c r="AH1165" s="388">
        <f>HLOOKUP(AH804,'2. LRAMVA Threshold'!$B$42:$Q$53,12,FALSE)</f>
        <v>0</v>
      </c>
      <c r="AI1165" s="388">
        <f>HLOOKUP(AI804,'2. LRAMVA Threshold'!$B$42:$Q$53,12,FALSE)</f>
        <v>0</v>
      </c>
      <c r="AJ1165" s="388">
        <f>HLOOKUP(AJ804,'2. LRAMVA Threshold'!$B$42:$Q$53,12,FALSE)</f>
        <v>0</v>
      </c>
      <c r="AK1165" s="388">
        <f>HLOOKUP(AK804,'2. LRAMVA Threshold'!$B$42:$Q$53,12,FALSE)</f>
        <v>0</v>
      </c>
      <c r="AL1165" s="388">
        <f>HLOOKUP(AL804,'2. LRAMVA Threshold'!$B$42:$Q$53,12,FALSE)</f>
        <v>0</v>
      </c>
      <c r="AM1165" s="388">
        <f>HLOOKUP(AM804,'2. LRAMVA Threshold'!$B$42:$Q$53,12,FALSE)</f>
        <v>0</v>
      </c>
      <c r="AN1165" s="388">
        <f>HLOOKUP(AN804,'2. LRAMVA Threshold'!$B$42:$Q$53,12,FALSE)</f>
        <v>0</v>
      </c>
      <c r="AO1165" s="388">
        <f>HLOOKUP(AO804,'2. LRAMVA Threshold'!$B$42:$Q$53,12,FALSE)</f>
        <v>0</v>
      </c>
      <c r="AP1165" s="388">
        <f>HLOOKUP(AP804,'2. LRAMVA Threshold'!$B$42:$Q$53,12,FALSE)</f>
        <v>0</v>
      </c>
      <c r="AQ1165" s="388">
        <f>HLOOKUP(AQ804,'2. LRAMVA Threshold'!$B$42:$Q$53,12,FALSE)</f>
        <v>0</v>
      </c>
      <c r="AR1165" s="388">
        <f>HLOOKUP(AR804,'2. LRAMVA Threshold'!$B$42:$Q$53,12,FALSE)</f>
        <v>0</v>
      </c>
      <c r="AS1165" s="438"/>
    </row>
    <row r="1166" spans="1:45">
      <c r="B1166" s="390"/>
      <c r="C1166" s="428"/>
      <c r="D1166" s="429"/>
      <c r="E1166" s="429"/>
      <c r="F1166" s="429"/>
      <c r="G1166" s="429"/>
      <c r="H1166" s="429"/>
      <c r="I1166" s="429"/>
      <c r="J1166" s="429"/>
      <c r="K1166" s="429"/>
      <c r="L1166" s="429"/>
      <c r="M1166" s="429"/>
      <c r="N1166" s="392"/>
      <c r="O1166" s="392"/>
      <c r="P1166" s="392"/>
      <c r="Q1166" s="429"/>
      <c r="R1166" s="430"/>
      <c r="S1166" s="429"/>
      <c r="T1166" s="429"/>
      <c r="U1166" s="429"/>
      <c r="V1166" s="431"/>
      <c r="W1166" s="431"/>
      <c r="X1166" s="431"/>
      <c r="Y1166" s="431"/>
      <c r="Z1166" s="429"/>
      <c r="AA1166" s="429"/>
      <c r="AB1166" s="392"/>
      <c r="AC1166" s="392"/>
      <c r="AD1166" s="392"/>
      <c r="AE1166" s="432"/>
      <c r="AF1166" s="432"/>
      <c r="AG1166" s="432"/>
      <c r="AH1166" s="432"/>
      <c r="AI1166" s="432"/>
      <c r="AJ1166" s="432"/>
      <c r="AK1166" s="432"/>
      <c r="AL1166" s="395"/>
      <c r="AM1166" s="395"/>
      <c r="AN1166" s="395"/>
      <c r="AO1166" s="395"/>
      <c r="AP1166" s="395"/>
      <c r="AQ1166" s="395"/>
      <c r="AR1166" s="395"/>
      <c r="AS1166" s="781"/>
    </row>
    <row r="1167" spans="1:45">
      <c r="B1167" s="321" t="s">
        <v>348</v>
      </c>
      <c r="C1167" s="335"/>
      <c r="D1167" s="335"/>
      <c r="E1167" s="372"/>
      <c r="F1167" s="372"/>
      <c r="G1167" s="372"/>
      <c r="H1167" s="372"/>
      <c r="I1167" s="372"/>
      <c r="J1167" s="372"/>
      <c r="K1167" s="372"/>
      <c r="L1167" s="372"/>
      <c r="M1167" s="372"/>
      <c r="N1167" s="372"/>
      <c r="O1167" s="372"/>
      <c r="P1167" s="372"/>
      <c r="Q1167" s="372"/>
      <c r="R1167" s="288"/>
      <c r="S1167" s="337"/>
      <c r="T1167" s="337"/>
      <c r="U1167" s="337"/>
      <c r="V1167" s="336"/>
      <c r="W1167" s="336"/>
      <c r="X1167" s="336"/>
      <c r="Y1167" s="336"/>
      <c r="Z1167" s="337"/>
      <c r="AA1167" s="337"/>
      <c r="AB1167" s="337"/>
      <c r="AC1167" s="337"/>
      <c r="AD1167" s="337"/>
      <c r="AE1167" s="824">
        <f>HLOOKUP(AE$35,'3.  Distribution Rates'!$C$122:$P$135,12,FALSE)</f>
        <v>0</v>
      </c>
      <c r="AF1167" s="824">
        <f>HLOOKUP(AF$35,'3.  Distribution Rates'!$C$122:$P$135,12,FALSE)</f>
        <v>1.11E-2</v>
      </c>
      <c r="AG1167" s="338">
        <f>HLOOKUP(AG$35,'3.  Distribution Rates'!$C$122:$P$135,12,FALSE)</f>
        <v>2.6595</v>
      </c>
      <c r="AH1167" s="338">
        <f>HLOOKUP(AH$35,'3.  Distribution Rates'!$C$122:$P$135,12,FALSE)</f>
        <v>1.4569000000000001</v>
      </c>
      <c r="AI1167" s="338">
        <f>HLOOKUP(AI$35,'3.  Distribution Rates'!$C$122:$P$135,12,FALSE)</f>
        <v>0.34539999999999998</v>
      </c>
      <c r="AJ1167" s="338">
        <f>HLOOKUP(AJ$35,'3.  Distribution Rates'!$C$122:$P$135,12,FALSE)</f>
        <v>5.2632000000000003</v>
      </c>
      <c r="AK1167" s="338">
        <f>HLOOKUP(AK$35,'3.  Distribution Rates'!$C$122:$P$135,12,FALSE)</f>
        <v>1.3599999999999999E-2</v>
      </c>
      <c r="AL1167" s="338">
        <f>HLOOKUP(AL$35,'3.  Distribution Rates'!$C$122:$P$135,12,FALSE)</f>
        <v>0</v>
      </c>
      <c r="AM1167" s="338">
        <f>HLOOKUP(AM$35,'3.  Distribution Rates'!$C$122:$P$135,12,FALSE)</f>
        <v>0</v>
      </c>
      <c r="AN1167" s="338">
        <f>HLOOKUP(AN$35,'3.  Distribution Rates'!$C$122:$P$135,12,FALSE)</f>
        <v>0</v>
      </c>
      <c r="AO1167" s="338">
        <f>HLOOKUP(AO$35,'3.  Distribution Rates'!$C$122:$P$135,12,FALSE)</f>
        <v>0</v>
      </c>
      <c r="AP1167" s="338">
        <f>HLOOKUP(AP$35,'3.  Distribution Rates'!$C$122:$P$135,12,FALSE)</f>
        <v>0</v>
      </c>
      <c r="AQ1167" s="338">
        <f>HLOOKUP(AQ$35,'3.  Distribution Rates'!$C$122:$P$135,12,FALSE)</f>
        <v>0</v>
      </c>
      <c r="AR1167" s="338">
        <f>HLOOKUP(AR$35,'3.  Distribution Rates'!$C$122:$P$135,12,FALSE)</f>
        <v>0</v>
      </c>
      <c r="AS1167" s="782"/>
    </row>
    <row r="1168" spans="1:45">
      <c r="B1168" s="321" t="s">
        <v>352</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c r="AF1168" s="374"/>
      <c r="AG1168" s="374"/>
      <c r="AH1168" s="374"/>
      <c r="AI1168" s="374"/>
      <c r="AJ1168" s="374"/>
      <c r="AK1168" s="374"/>
      <c r="AL1168" s="374"/>
      <c r="AM1168" s="374"/>
      <c r="AN1168" s="374"/>
      <c r="AO1168" s="374"/>
      <c r="AP1168" s="374"/>
      <c r="AQ1168" s="374"/>
      <c r="AR1168" s="374"/>
      <c r="AS1168" s="783">
        <f t="shared" ref="AS1168:AS1177" si="3462">SUM(AE1168:AR1168)</f>
        <v>0</v>
      </c>
    </row>
    <row r="1169" spans="2:45">
      <c r="B1169" s="321" t="s">
        <v>353</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c r="AF1169" s="374"/>
      <c r="AG1169" s="374"/>
      <c r="AH1169" s="374"/>
      <c r="AI1169" s="374"/>
      <c r="AJ1169" s="374"/>
      <c r="AK1169" s="374"/>
      <c r="AL1169" s="374"/>
      <c r="AM1169" s="374"/>
      <c r="AN1169" s="374"/>
      <c r="AO1169" s="374"/>
      <c r="AP1169" s="374"/>
      <c r="AQ1169" s="374"/>
      <c r="AR1169" s="374"/>
      <c r="AS1169" s="783">
        <f t="shared" si="3462"/>
        <v>0</v>
      </c>
    </row>
    <row r="1170" spans="2:45">
      <c r="B1170" s="321" t="s">
        <v>354</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c r="AF1170" s="374"/>
      <c r="AG1170" s="374"/>
      <c r="AH1170" s="374"/>
      <c r="AI1170" s="374"/>
      <c r="AJ1170" s="374"/>
      <c r="AK1170" s="374"/>
      <c r="AL1170" s="374"/>
      <c r="AM1170" s="374"/>
      <c r="AN1170" s="374"/>
      <c r="AO1170" s="374"/>
      <c r="AP1170" s="374"/>
      <c r="AQ1170" s="374"/>
      <c r="AR1170" s="374"/>
      <c r="AS1170" s="783">
        <f t="shared" si="3462"/>
        <v>0</v>
      </c>
    </row>
    <row r="1171" spans="2:45">
      <c r="B1171" s="321" t="s">
        <v>355</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'4.  2011-2014 LRAM'!AM555*AE1167</f>
        <v>0</v>
      </c>
      <c r="AF1171" s="374">
        <f>'4.  2011-2014 LRAM'!AN555*AF1167</f>
        <v>25490.374664999999</v>
      </c>
      <c r="AG1171" s="374">
        <f>'4.  2011-2014 LRAM'!AO555*AG1167</f>
        <v>59558.197217400004</v>
      </c>
      <c r="AH1171" s="374">
        <f>'4.  2011-2014 LRAM'!AP555*AH1167</f>
        <v>8672.8831585200005</v>
      </c>
      <c r="AI1171" s="374">
        <f>'4.  2011-2014 LRAM'!AQ555*AI1167</f>
        <v>0</v>
      </c>
      <c r="AJ1171" s="374">
        <f>'4.  2011-2014 LRAM'!AR555*AJ1167</f>
        <v>0</v>
      </c>
      <c r="AK1171" s="374">
        <f>'4.  2011-2014 LRAM'!AS555*AK1167</f>
        <v>0</v>
      </c>
      <c r="AL1171" s="374">
        <f>'4.  2011-2014 LRAM'!AT555*AL1167</f>
        <v>0</v>
      </c>
      <c r="AM1171" s="374">
        <f>'4.  2011-2014 LRAM'!AU555*AM1167</f>
        <v>0</v>
      </c>
      <c r="AN1171" s="374">
        <f>'4.  2011-2014 LRAM'!AV555*AN1167</f>
        <v>0</v>
      </c>
      <c r="AO1171" s="374">
        <f>'4.  2011-2014 LRAM'!AW555*AO1167</f>
        <v>0</v>
      </c>
      <c r="AP1171" s="374">
        <f>'4.  2011-2014 LRAM'!AX555*AP1167</f>
        <v>0</v>
      </c>
      <c r="AQ1171" s="374">
        <f>'4.  2011-2014 LRAM'!AY555*AQ1167</f>
        <v>0</v>
      </c>
      <c r="AR1171" s="374">
        <f>'4.  2011-2014 LRAM'!AZ555*AR1167</f>
        <v>0</v>
      </c>
      <c r="AS1171" s="783">
        <f>SUM(AE1171:AR1171)</f>
        <v>93721.455040920002</v>
      </c>
    </row>
    <row r="1172" spans="2:45">
      <c r="B1172" s="321" t="s">
        <v>356</v>
      </c>
      <c r="C1172" s="342"/>
      <c r="D1172" s="306"/>
      <c r="E1172" s="276"/>
      <c r="F1172" s="276"/>
      <c r="G1172" s="276"/>
      <c r="H1172" s="276"/>
      <c r="I1172" s="276"/>
      <c r="J1172" s="276"/>
      <c r="K1172" s="276"/>
      <c r="L1172" s="276"/>
      <c r="M1172" s="276"/>
      <c r="N1172" s="276"/>
      <c r="O1172" s="276"/>
      <c r="P1172" s="276"/>
      <c r="Q1172" s="276"/>
      <c r="R1172" s="288"/>
      <c r="S1172" s="276"/>
      <c r="T1172" s="276"/>
      <c r="U1172" s="276"/>
      <c r="V1172" s="306"/>
      <c r="W1172" s="306"/>
      <c r="X1172" s="306"/>
      <c r="Y1172" s="306"/>
      <c r="Z1172" s="276"/>
      <c r="AA1172" s="276"/>
      <c r="AB1172" s="276"/>
      <c r="AC1172" s="276"/>
      <c r="AD1172" s="276"/>
      <c r="AE1172" s="374">
        <f>AE212*AE1167</f>
        <v>0</v>
      </c>
      <c r="AF1172" s="374">
        <f t="shared" ref="AF1172:AR1172" si="3463">AF212*AF1167</f>
        <v>198614.81213123063</v>
      </c>
      <c r="AG1172" s="374">
        <f t="shared" si="3463"/>
        <v>60261.929639999995</v>
      </c>
      <c r="AH1172" s="374">
        <f t="shared" si="3463"/>
        <v>1800.7284000000002</v>
      </c>
      <c r="AI1172" s="374">
        <f t="shared" si="3463"/>
        <v>13876.7904</v>
      </c>
      <c r="AJ1172" s="374">
        <f t="shared" si="3463"/>
        <v>89138.623663592924</v>
      </c>
      <c r="AK1172" s="374">
        <f t="shared" si="3463"/>
        <v>0</v>
      </c>
      <c r="AL1172" s="374">
        <f t="shared" si="3463"/>
        <v>0</v>
      </c>
      <c r="AM1172" s="374">
        <f t="shared" si="3463"/>
        <v>0</v>
      </c>
      <c r="AN1172" s="374">
        <f t="shared" si="3463"/>
        <v>0</v>
      </c>
      <c r="AO1172" s="374">
        <f t="shared" si="3463"/>
        <v>0</v>
      </c>
      <c r="AP1172" s="374">
        <f t="shared" si="3463"/>
        <v>0</v>
      </c>
      <c r="AQ1172" s="374">
        <f t="shared" si="3463"/>
        <v>0</v>
      </c>
      <c r="AR1172" s="374">
        <f t="shared" si="3463"/>
        <v>0</v>
      </c>
      <c r="AS1172" s="783">
        <f t="shared" si="3462"/>
        <v>363692.88423482352</v>
      </c>
    </row>
    <row r="1173" spans="2:45">
      <c r="B1173" s="321" t="s">
        <v>357</v>
      </c>
      <c r="C1173" s="342"/>
      <c r="D1173" s="306"/>
      <c r="E1173" s="276"/>
      <c r="F1173" s="276"/>
      <c r="G1173" s="276"/>
      <c r="H1173" s="276"/>
      <c r="I1173" s="276"/>
      <c r="J1173" s="276"/>
      <c r="K1173" s="276"/>
      <c r="L1173" s="276"/>
      <c r="M1173" s="276"/>
      <c r="N1173" s="276"/>
      <c r="O1173" s="276"/>
      <c r="P1173" s="276"/>
      <c r="Q1173" s="276"/>
      <c r="R1173" s="288"/>
      <c r="S1173" s="276"/>
      <c r="T1173" s="276"/>
      <c r="U1173" s="276"/>
      <c r="V1173" s="306"/>
      <c r="W1173" s="306"/>
      <c r="X1173" s="306"/>
      <c r="Y1173" s="306"/>
      <c r="Z1173" s="276"/>
      <c r="AA1173" s="276"/>
      <c r="AB1173" s="276"/>
      <c r="AC1173" s="276"/>
      <c r="AD1173" s="276"/>
      <c r="AE1173" s="374">
        <f>AE402*AE1167</f>
        <v>0</v>
      </c>
      <c r="AF1173" s="374">
        <f t="shared" ref="AF1173:AR1173" si="3464">AF402*AF1167</f>
        <v>104152.06354996198</v>
      </c>
      <c r="AG1173" s="374">
        <f t="shared" si="3464"/>
        <v>54367.576133935872</v>
      </c>
      <c r="AH1173" s="374">
        <f t="shared" si="3464"/>
        <v>6301.34614075013</v>
      </c>
      <c r="AI1173" s="374">
        <f t="shared" si="3464"/>
        <v>1217.1221518671709</v>
      </c>
      <c r="AJ1173" s="374">
        <f t="shared" si="3464"/>
        <v>6556.4879206457836</v>
      </c>
      <c r="AK1173" s="374">
        <f t="shared" si="3464"/>
        <v>0</v>
      </c>
      <c r="AL1173" s="374">
        <f t="shared" si="3464"/>
        <v>0</v>
      </c>
      <c r="AM1173" s="374">
        <f t="shared" si="3464"/>
        <v>0</v>
      </c>
      <c r="AN1173" s="374">
        <f t="shared" si="3464"/>
        <v>0</v>
      </c>
      <c r="AO1173" s="374">
        <f t="shared" si="3464"/>
        <v>0</v>
      </c>
      <c r="AP1173" s="374">
        <f t="shared" si="3464"/>
        <v>0</v>
      </c>
      <c r="AQ1173" s="374">
        <f t="shared" si="3464"/>
        <v>0</v>
      </c>
      <c r="AR1173" s="374">
        <f t="shared" si="3464"/>
        <v>0</v>
      </c>
      <c r="AS1173" s="783">
        <f t="shared" si="3462"/>
        <v>172594.59589716091</v>
      </c>
    </row>
    <row r="1174" spans="2:45">
      <c r="B1174" s="321" t="s">
        <v>358</v>
      </c>
      <c r="C1174" s="342"/>
      <c r="D1174" s="306"/>
      <c r="E1174" s="276"/>
      <c r="F1174" s="276"/>
      <c r="G1174" s="276"/>
      <c r="H1174" s="276"/>
      <c r="I1174" s="276"/>
      <c r="J1174" s="276"/>
      <c r="K1174" s="276"/>
      <c r="L1174" s="276"/>
      <c r="M1174" s="276"/>
      <c r="N1174" s="276"/>
      <c r="O1174" s="276"/>
      <c r="P1174" s="276"/>
      <c r="Q1174" s="276"/>
      <c r="R1174" s="288"/>
      <c r="S1174" s="276"/>
      <c r="T1174" s="276"/>
      <c r="U1174" s="276"/>
      <c r="V1174" s="306"/>
      <c r="W1174" s="306"/>
      <c r="X1174" s="306"/>
      <c r="Y1174" s="306"/>
      <c r="Z1174" s="276"/>
      <c r="AA1174" s="276"/>
      <c r="AB1174" s="276"/>
      <c r="AC1174" s="276"/>
      <c r="AD1174" s="276"/>
      <c r="AE1174" s="374">
        <f>AE598*AE1167</f>
        <v>0</v>
      </c>
      <c r="AF1174" s="374">
        <f t="shared" ref="AF1174:AR1174" si="3465">AF598*AF1167</f>
        <v>76540.144713972462</v>
      </c>
      <c r="AG1174" s="374">
        <f t="shared" si="3465"/>
        <v>70798.042896925894</v>
      </c>
      <c r="AH1174" s="374">
        <f t="shared" si="3465"/>
        <v>3263.7500493875359</v>
      </c>
      <c r="AI1174" s="374">
        <f t="shared" si="3465"/>
        <v>3397.8704739256218</v>
      </c>
      <c r="AJ1174" s="374">
        <f t="shared" si="3465"/>
        <v>0</v>
      </c>
      <c r="AK1174" s="374">
        <f t="shared" si="3465"/>
        <v>29214.414798329322</v>
      </c>
      <c r="AL1174" s="374">
        <f t="shared" si="3465"/>
        <v>0</v>
      </c>
      <c r="AM1174" s="374">
        <f t="shared" si="3465"/>
        <v>0</v>
      </c>
      <c r="AN1174" s="374">
        <f t="shared" si="3465"/>
        <v>0</v>
      </c>
      <c r="AO1174" s="374">
        <f t="shared" si="3465"/>
        <v>0</v>
      </c>
      <c r="AP1174" s="374">
        <f t="shared" si="3465"/>
        <v>0</v>
      </c>
      <c r="AQ1174" s="374">
        <f t="shared" si="3465"/>
        <v>0</v>
      </c>
      <c r="AR1174" s="374">
        <f t="shared" si="3465"/>
        <v>0</v>
      </c>
      <c r="AS1174" s="783">
        <f t="shared" si="3462"/>
        <v>183214.22293254084</v>
      </c>
    </row>
    <row r="1175" spans="2:45">
      <c r="B1175" s="321" t="s">
        <v>359</v>
      </c>
      <c r="C1175" s="342"/>
      <c r="D1175" s="306"/>
      <c r="E1175" s="276"/>
      <c r="F1175" s="276"/>
      <c r="G1175" s="276"/>
      <c r="H1175" s="276"/>
      <c r="I1175" s="276"/>
      <c r="J1175" s="276"/>
      <c r="K1175" s="276"/>
      <c r="L1175" s="276"/>
      <c r="M1175" s="276"/>
      <c r="N1175" s="276"/>
      <c r="O1175" s="276"/>
      <c r="P1175" s="276"/>
      <c r="Q1175" s="276"/>
      <c r="R1175" s="288"/>
      <c r="S1175" s="276"/>
      <c r="T1175" s="276"/>
      <c r="U1175" s="276"/>
      <c r="V1175" s="306"/>
      <c r="W1175" s="306"/>
      <c r="X1175" s="306"/>
      <c r="Y1175" s="306"/>
      <c r="Z1175" s="276"/>
      <c r="AA1175" s="276"/>
      <c r="AB1175" s="276"/>
      <c r="AC1175" s="276"/>
      <c r="AD1175" s="276"/>
      <c r="AE1175" s="374">
        <f>AE791*AE1167</f>
        <v>0</v>
      </c>
      <c r="AF1175" s="374">
        <f t="shared" ref="AF1175:AR1175" si="3466">AF791*AF1167</f>
        <v>97702.246931417656</v>
      </c>
      <c r="AG1175" s="374">
        <f t="shared" si="3466"/>
        <v>171976.38787217511</v>
      </c>
      <c r="AH1175" s="374">
        <f t="shared" si="3466"/>
        <v>4849.241570301052</v>
      </c>
      <c r="AI1175" s="374">
        <f t="shared" si="3466"/>
        <v>5947.7300962806758</v>
      </c>
      <c r="AJ1175" s="374">
        <f t="shared" si="3466"/>
        <v>21354.115206057944</v>
      </c>
      <c r="AK1175" s="374">
        <f t="shared" si="3466"/>
        <v>16635.571485714612</v>
      </c>
      <c r="AL1175" s="374">
        <f t="shared" si="3466"/>
        <v>0</v>
      </c>
      <c r="AM1175" s="374">
        <f t="shared" si="3466"/>
        <v>0</v>
      </c>
      <c r="AN1175" s="374">
        <f t="shared" si="3466"/>
        <v>0</v>
      </c>
      <c r="AO1175" s="374">
        <f t="shared" si="3466"/>
        <v>0</v>
      </c>
      <c r="AP1175" s="374">
        <f t="shared" si="3466"/>
        <v>0</v>
      </c>
      <c r="AQ1175" s="374">
        <f t="shared" si="3466"/>
        <v>0</v>
      </c>
      <c r="AR1175" s="374">
        <f t="shared" si="3466"/>
        <v>0</v>
      </c>
      <c r="AS1175" s="783">
        <f t="shared" si="3462"/>
        <v>318465.29316194711</v>
      </c>
    </row>
    <row r="1176" spans="2:45">
      <c r="B1176" s="321" t="s">
        <v>360</v>
      </c>
      <c r="C1176" s="342"/>
      <c r="D1176" s="306"/>
      <c r="E1176" s="276"/>
      <c r="F1176" s="276"/>
      <c r="G1176" s="276"/>
      <c r="H1176" s="276"/>
      <c r="I1176" s="276"/>
      <c r="J1176" s="276"/>
      <c r="K1176" s="276"/>
      <c r="L1176" s="276"/>
      <c r="M1176" s="276"/>
      <c r="N1176" s="276"/>
      <c r="O1176" s="276"/>
      <c r="P1176" s="276"/>
      <c r="Q1176" s="276"/>
      <c r="R1176" s="288"/>
      <c r="S1176" s="276"/>
      <c r="T1176" s="276"/>
      <c r="U1176" s="276"/>
      <c r="V1176" s="306"/>
      <c r="W1176" s="306"/>
      <c r="X1176" s="306"/>
      <c r="Y1176" s="306"/>
      <c r="Z1176" s="276"/>
      <c r="AA1176" s="276"/>
      <c r="AB1176" s="276"/>
      <c r="AC1176" s="276"/>
      <c r="AD1176" s="276"/>
      <c r="AE1176" s="374">
        <f>AE986*AE1167</f>
        <v>0</v>
      </c>
      <c r="AF1176" s="374">
        <f t="shared" ref="AF1176:AR1176" si="3467">AF986*AF1167</f>
        <v>37321.13385986448</v>
      </c>
      <c r="AG1176" s="374">
        <f t="shared" si="3467"/>
        <v>61071.087507601893</v>
      </c>
      <c r="AH1176" s="374">
        <f t="shared" si="3467"/>
        <v>4255.5089057816449</v>
      </c>
      <c r="AI1176" s="374">
        <f t="shared" si="3467"/>
        <v>2208.9339408949927</v>
      </c>
      <c r="AJ1176" s="374">
        <f t="shared" si="3467"/>
        <v>74770.587669700602</v>
      </c>
      <c r="AK1176" s="374">
        <f t="shared" si="3467"/>
        <v>2232.4096375513777</v>
      </c>
      <c r="AL1176" s="374">
        <f t="shared" si="3467"/>
        <v>0</v>
      </c>
      <c r="AM1176" s="374">
        <f t="shared" si="3467"/>
        <v>0</v>
      </c>
      <c r="AN1176" s="374">
        <f t="shared" si="3467"/>
        <v>0</v>
      </c>
      <c r="AO1176" s="374">
        <f t="shared" si="3467"/>
        <v>0</v>
      </c>
      <c r="AP1176" s="374">
        <f t="shared" si="3467"/>
        <v>0</v>
      </c>
      <c r="AQ1176" s="374">
        <f t="shared" si="3467"/>
        <v>0</v>
      </c>
      <c r="AR1176" s="374">
        <f t="shared" si="3467"/>
        <v>0</v>
      </c>
      <c r="AS1176" s="783">
        <f t="shared" si="3462"/>
        <v>181859.661521395</v>
      </c>
    </row>
    <row r="1177" spans="2:45">
      <c r="B1177" s="321" t="s">
        <v>361</v>
      </c>
      <c r="C1177" s="342"/>
      <c r="D1177" s="306"/>
      <c r="E1177" s="276"/>
      <c r="F1177" s="276"/>
      <c r="G1177" s="276"/>
      <c r="H1177" s="276"/>
      <c r="I1177" s="276"/>
      <c r="J1177" s="276"/>
      <c r="K1177" s="276"/>
      <c r="L1177" s="276"/>
      <c r="M1177" s="276"/>
      <c r="N1177" s="276"/>
      <c r="O1177" s="276"/>
      <c r="P1177" s="276"/>
      <c r="Q1177" s="276"/>
      <c r="R1177" s="288"/>
      <c r="S1177" s="276"/>
      <c r="T1177" s="276"/>
      <c r="U1177" s="276"/>
      <c r="V1177" s="306"/>
      <c r="W1177" s="306"/>
      <c r="X1177" s="306"/>
      <c r="Y1177" s="306"/>
      <c r="Z1177" s="276"/>
      <c r="AA1177" s="276"/>
      <c r="AB1177" s="276"/>
      <c r="AC1177" s="276"/>
      <c r="AD1177" s="276"/>
      <c r="AE1177" s="374">
        <f>AE1164*AE1167</f>
        <v>0</v>
      </c>
      <c r="AF1177" s="374">
        <f t="shared" ref="AF1177:AR1177" si="3468">AF1164*AF1167</f>
        <v>717.70133708601065</v>
      </c>
      <c r="AG1177" s="374">
        <f t="shared" si="3468"/>
        <v>16140.15903619295</v>
      </c>
      <c r="AH1177" s="374">
        <f t="shared" si="3468"/>
        <v>680.94284775000006</v>
      </c>
      <c r="AI1177" s="374">
        <f t="shared" si="3468"/>
        <v>4226.7472489670172</v>
      </c>
      <c r="AJ1177" s="374">
        <f t="shared" si="3468"/>
        <v>0</v>
      </c>
      <c r="AK1177" s="374">
        <f t="shared" si="3468"/>
        <v>0</v>
      </c>
      <c r="AL1177" s="374">
        <f t="shared" si="3468"/>
        <v>0</v>
      </c>
      <c r="AM1177" s="374">
        <f t="shared" si="3468"/>
        <v>0</v>
      </c>
      <c r="AN1177" s="374">
        <f t="shared" si="3468"/>
        <v>0</v>
      </c>
      <c r="AO1177" s="374">
        <f t="shared" si="3468"/>
        <v>0</v>
      </c>
      <c r="AP1177" s="374">
        <f t="shared" si="3468"/>
        <v>0</v>
      </c>
      <c r="AQ1177" s="374">
        <f t="shared" si="3468"/>
        <v>0</v>
      </c>
      <c r="AR1177" s="374">
        <f t="shared" si="3468"/>
        <v>0</v>
      </c>
      <c r="AS1177" s="783">
        <f t="shared" si="3462"/>
        <v>21765.550469995978</v>
      </c>
    </row>
    <row r="1178" spans="2:45" ht="15.75">
      <c r="B1178" s="346" t="s">
        <v>351</v>
      </c>
      <c r="C1178" s="342"/>
      <c r="D1178" s="333"/>
      <c r="E1178" s="331"/>
      <c r="F1178" s="331"/>
      <c r="G1178" s="331"/>
      <c r="H1178" s="331"/>
      <c r="I1178" s="331"/>
      <c r="J1178" s="331"/>
      <c r="K1178" s="331"/>
      <c r="L1178" s="331"/>
      <c r="M1178" s="331"/>
      <c r="N1178" s="331"/>
      <c r="O1178" s="331"/>
      <c r="P1178" s="331"/>
      <c r="Q1178" s="331"/>
      <c r="R1178" s="297"/>
      <c r="S1178" s="331"/>
      <c r="T1178" s="331"/>
      <c r="U1178" s="331"/>
      <c r="V1178" s="333"/>
      <c r="W1178" s="333"/>
      <c r="X1178" s="333"/>
      <c r="Y1178" s="333"/>
      <c r="Z1178" s="331"/>
      <c r="AA1178" s="331"/>
      <c r="AB1178" s="331"/>
      <c r="AC1178" s="331"/>
      <c r="AD1178" s="331"/>
      <c r="AE1178" s="343">
        <f>SUM(AE1168:AE1177)</f>
        <v>0</v>
      </c>
      <c r="AF1178" s="343">
        <f>SUM(AF1168:AF1177)</f>
        <v>540538.47718853329</v>
      </c>
      <c r="AG1178" s="343">
        <f t="shared" ref="AG1178:AK1178" si="3469">SUM(AG1168:AG1177)</f>
        <v>494173.38030423172</v>
      </c>
      <c r="AH1178" s="343">
        <f t="shared" si="3469"/>
        <v>29824.401072490364</v>
      </c>
      <c r="AI1178" s="343">
        <f t="shared" si="3469"/>
        <v>30875.19431193548</v>
      </c>
      <c r="AJ1178" s="343">
        <f t="shared" si="3469"/>
        <v>191819.81445999726</v>
      </c>
      <c r="AK1178" s="343">
        <f t="shared" si="3469"/>
        <v>48082.395921595307</v>
      </c>
      <c r="AL1178" s="343">
        <f>SUM(AL1168:AL1177)</f>
        <v>0</v>
      </c>
      <c r="AM1178" s="343">
        <f t="shared" ref="AM1178:AR1178" si="3470">SUM(AM1168:AM1177)</f>
        <v>0</v>
      </c>
      <c r="AN1178" s="343">
        <f t="shared" si="3470"/>
        <v>0</v>
      </c>
      <c r="AO1178" s="343">
        <f t="shared" si="3470"/>
        <v>0</v>
      </c>
      <c r="AP1178" s="343">
        <f t="shared" si="3470"/>
        <v>0</v>
      </c>
      <c r="AQ1178" s="343">
        <f t="shared" si="3470"/>
        <v>0</v>
      </c>
      <c r="AR1178" s="343">
        <f t="shared" si="3470"/>
        <v>0</v>
      </c>
      <c r="AS1178" s="784">
        <f>SUM(AS1168:AS1177)</f>
        <v>1335313.6632587833</v>
      </c>
    </row>
    <row r="1179" spans="2:45" ht="15.75">
      <c r="B1179" s="346" t="s">
        <v>350</v>
      </c>
      <c r="C1179" s="342"/>
      <c r="D1179" s="347"/>
      <c r="E1179" s="331"/>
      <c r="F1179" s="331"/>
      <c r="G1179" s="331"/>
      <c r="H1179" s="331"/>
      <c r="I1179" s="331"/>
      <c r="J1179" s="331"/>
      <c r="K1179" s="331"/>
      <c r="L1179" s="331"/>
      <c r="M1179" s="331"/>
      <c r="N1179" s="331"/>
      <c r="O1179" s="331"/>
      <c r="P1179" s="331"/>
      <c r="Q1179" s="331"/>
      <c r="R1179" s="297"/>
      <c r="S1179" s="331"/>
      <c r="T1179" s="331"/>
      <c r="U1179" s="331"/>
      <c r="V1179" s="333"/>
      <c r="W1179" s="333"/>
      <c r="X1179" s="333"/>
      <c r="Y1179" s="333"/>
      <c r="Z1179" s="331"/>
      <c r="AA1179" s="331"/>
      <c r="AB1179" s="331"/>
      <c r="AC1179" s="331"/>
      <c r="AD1179" s="331"/>
      <c r="AE1179" s="344">
        <f>AE1165*AE1167</f>
        <v>0</v>
      </c>
      <c r="AF1179" s="344">
        <f t="shared" ref="AF1179:AK1179" si="3471">AF1165*AF1167</f>
        <v>89219.313600000009</v>
      </c>
      <c r="AG1179" s="344">
        <f>AG1165*AG1167</f>
        <v>551436.68700000003</v>
      </c>
      <c r="AH1179" s="344">
        <f t="shared" si="3471"/>
        <v>0</v>
      </c>
      <c r="AI1179" s="344">
        <f t="shared" si="3471"/>
        <v>0</v>
      </c>
      <c r="AJ1179" s="344">
        <f t="shared" si="3471"/>
        <v>0</v>
      </c>
      <c r="AK1179" s="344">
        <f t="shared" si="3471"/>
        <v>0</v>
      </c>
      <c r="AL1179" s="344">
        <f t="shared" ref="AL1179:AR1179" si="3472">AL1165*AL1167</f>
        <v>0</v>
      </c>
      <c r="AM1179" s="344">
        <f t="shared" si="3472"/>
        <v>0</v>
      </c>
      <c r="AN1179" s="344">
        <f t="shared" si="3472"/>
        <v>0</v>
      </c>
      <c r="AO1179" s="344">
        <f t="shared" si="3472"/>
        <v>0</v>
      </c>
      <c r="AP1179" s="344">
        <f t="shared" si="3472"/>
        <v>0</v>
      </c>
      <c r="AQ1179" s="344">
        <f t="shared" si="3472"/>
        <v>0</v>
      </c>
      <c r="AR1179" s="344">
        <f t="shared" si="3472"/>
        <v>0</v>
      </c>
      <c r="AS1179" s="403">
        <f>SUM(AE1179:AR1179)</f>
        <v>640656.00060000003</v>
      </c>
    </row>
    <row r="1180" spans="2:45" ht="15.75">
      <c r="B1180" s="346" t="s">
        <v>349</v>
      </c>
      <c r="C1180" s="342"/>
      <c r="D1180" s="347"/>
      <c r="E1180" s="331"/>
      <c r="F1180" s="331"/>
      <c r="G1180" s="331"/>
      <c r="H1180" s="331"/>
      <c r="I1180" s="331"/>
      <c r="J1180" s="331"/>
      <c r="K1180" s="331"/>
      <c r="L1180" s="331"/>
      <c r="M1180" s="331"/>
      <c r="N1180" s="331"/>
      <c r="O1180" s="331"/>
      <c r="P1180" s="331"/>
      <c r="Q1180" s="331"/>
      <c r="R1180" s="297"/>
      <c r="S1180" s="331"/>
      <c r="T1180" s="331"/>
      <c r="U1180" s="331"/>
      <c r="V1180" s="347"/>
      <c r="W1180" s="347"/>
      <c r="X1180" s="347"/>
      <c r="Y1180" s="347"/>
      <c r="Z1180" s="331"/>
      <c r="AA1180" s="331"/>
      <c r="AB1180" s="331"/>
      <c r="AC1180" s="331"/>
      <c r="AD1180" s="331"/>
      <c r="AE1180" s="348"/>
      <c r="AF1180" s="348"/>
      <c r="AG1180" s="348"/>
      <c r="AH1180" s="348"/>
      <c r="AI1180" s="348"/>
      <c r="AJ1180" s="348"/>
      <c r="AK1180" s="348"/>
      <c r="AL1180" s="348"/>
      <c r="AM1180" s="348"/>
      <c r="AN1180" s="348"/>
      <c r="AO1180" s="348"/>
      <c r="AP1180" s="348"/>
      <c r="AQ1180" s="348"/>
      <c r="AR1180" s="348"/>
      <c r="AS1180" s="403">
        <f>AS1178-AS1179</f>
        <v>694657.66265878326</v>
      </c>
    </row>
    <row r="1181" spans="2:45" ht="15.75">
      <c r="B1181" s="346"/>
      <c r="C1181" s="342"/>
      <c r="D1181" s="347"/>
      <c r="E1181" s="331"/>
      <c r="F1181" s="331"/>
      <c r="G1181" s="331"/>
      <c r="H1181" s="331"/>
      <c r="I1181" s="331"/>
      <c r="J1181" s="331"/>
      <c r="K1181" s="331"/>
      <c r="L1181" s="331"/>
      <c r="M1181" s="331"/>
      <c r="N1181" s="331"/>
      <c r="O1181" s="331"/>
      <c r="P1181" s="331"/>
      <c r="Q1181" s="331"/>
      <c r="R1181" s="297"/>
      <c r="S1181" s="331"/>
      <c r="T1181" s="331"/>
      <c r="U1181" s="331"/>
      <c r="V1181" s="347"/>
      <c r="W1181" s="347"/>
      <c r="X1181" s="347"/>
      <c r="Y1181" s="347"/>
      <c r="Z1181" s="331"/>
      <c r="AA1181" s="331"/>
      <c r="AB1181" s="331"/>
      <c r="AC1181" s="331"/>
      <c r="AD1181" s="331"/>
      <c r="AE1181" s="348"/>
      <c r="AF1181" s="348"/>
      <c r="AG1181" s="348"/>
      <c r="AH1181" s="348"/>
      <c r="AI1181" s="348"/>
      <c r="AJ1181" s="348"/>
      <c r="AK1181" s="348"/>
      <c r="AL1181" s="348"/>
      <c r="AM1181" s="348"/>
      <c r="AN1181" s="348"/>
      <c r="AO1181" s="348"/>
      <c r="AP1181" s="348"/>
      <c r="AQ1181" s="348"/>
      <c r="AR1181" s="348"/>
      <c r="AS1181" s="403"/>
    </row>
    <row r="1182" spans="2:45">
      <c r="B1182" s="321" t="s">
        <v>871</v>
      </c>
      <c r="C1182" s="347"/>
      <c r="D1182" s="347"/>
      <c r="E1182" s="331"/>
      <c r="F1182" s="331"/>
      <c r="G1182" s="331"/>
      <c r="H1182" s="331"/>
      <c r="I1182" s="331"/>
      <c r="J1182" s="331"/>
      <c r="K1182" s="331"/>
      <c r="L1182" s="331"/>
      <c r="M1182" s="331"/>
      <c r="N1182" s="331"/>
      <c r="O1182" s="331"/>
      <c r="P1182" s="331"/>
      <c r="Q1182" s="331"/>
      <c r="R1182" s="297"/>
      <c r="S1182" s="331"/>
      <c r="T1182" s="331"/>
      <c r="U1182" s="331"/>
      <c r="V1182" s="347"/>
      <c r="W1182" s="342"/>
      <c r="X1182" s="347"/>
      <c r="Y1182" s="347"/>
      <c r="Z1182" s="331"/>
      <c r="AA1182" s="331"/>
      <c r="AB1182" s="331"/>
      <c r="AC1182" s="331"/>
      <c r="AD1182" s="331"/>
      <c r="AE1182" s="770">
        <f>SUMPRODUCT($E$1002:$E$1162,AE1002:AE1162)</f>
        <v>0</v>
      </c>
      <c r="AF1182" s="770">
        <f>SUMPRODUCT($E$1002:$E$1162,AF1002:AF1162)</f>
        <v>64901.83660364378</v>
      </c>
      <c r="AG1182" s="770">
        <f>IF(AG1000="kw",SUMPRODUCT($Q$1002:$Q$1162,$S$1002:$S$1162,AG1002:AG1162),SUMPRODUCT($E$1002:$E$1162,AG1002:AG1162))</f>
        <v>6089.1991655042038</v>
      </c>
      <c r="AH1182" s="770">
        <f t="shared" ref="AH1182:AR1182" si="3473">IF(AH1000="kw",SUMPRODUCT($Q$1002:$Q$1162,$S$1002:$S$1162,AH1002:AH1162),SUMPRODUCT($E$1002:$E$1162,AH1002:AH1162))</f>
        <v>467.39161764705887</v>
      </c>
      <c r="AI1182" s="770">
        <f t="shared" si="3473"/>
        <v>12238.457438180982</v>
      </c>
      <c r="AJ1182" s="770">
        <f t="shared" si="3473"/>
        <v>0</v>
      </c>
      <c r="AK1182" s="770">
        <f t="shared" si="3473"/>
        <v>0</v>
      </c>
      <c r="AL1182" s="770">
        <f t="shared" si="3473"/>
        <v>0</v>
      </c>
      <c r="AM1182" s="770">
        <f t="shared" si="3473"/>
        <v>0</v>
      </c>
      <c r="AN1182" s="770">
        <f t="shared" si="3473"/>
        <v>0</v>
      </c>
      <c r="AO1182" s="770">
        <f t="shared" si="3473"/>
        <v>0</v>
      </c>
      <c r="AP1182" s="770">
        <f t="shared" si="3473"/>
        <v>0</v>
      </c>
      <c r="AQ1182" s="770">
        <f t="shared" si="3473"/>
        <v>0</v>
      </c>
      <c r="AR1182" s="770">
        <f t="shared" si="3473"/>
        <v>0</v>
      </c>
      <c r="AS1182" s="334"/>
    </row>
    <row r="1183" spans="2:45">
      <c r="B1183" s="321" t="s">
        <v>872</v>
      </c>
      <c r="C1183" s="347"/>
      <c r="D1183" s="347"/>
      <c r="E1183" s="331"/>
      <c r="F1183" s="331"/>
      <c r="G1183" s="331"/>
      <c r="H1183" s="331"/>
      <c r="I1183" s="331"/>
      <c r="J1183" s="331"/>
      <c r="K1183" s="331"/>
      <c r="L1183" s="331"/>
      <c r="M1183" s="331"/>
      <c r="N1183" s="331"/>
      <c r="O1183" s="331"/>
      <c r="P1183" s="331"/>
      <c r="Q1183" s="331"/>
      <c r="R1183" s="297"/>
      <c r="S1183" s="331"/>
      <c r="T1183" s="331"/>
      <c r="U1183" s="331"/>
      <c r="V1183" s="347"/>
      <c r="W1183" s="342"/>
      <c r="X1183" s="347"/>
      <c r="Y1183" s="347"/>
      <c r="Z1183" s="331"/>
      <c r="AA1183" s="331"/>
      <c r="AB1183" s="331"/>
      <c r="AC1183" s="331"/>
      <c r="AD1183" s="331"/>
      <c r="AE1183" s="770">
        <f>SUMPRODUCT($F$1002:$F$1162,AE1002:AE1162)</f>
        <v>0</v>
      </c>
      <c r="AF1183" s="770">
        <f>SUMPRODUCT($F$1002:$F$1162,AF1002:AF1162)</f>
        <v>64901.83660364378</v>
      </c>
      <c r="AG1183" s="770">
        <f>IF(AG1000="kw",SUMPRODUCT($Q$1002:$Q$1162,$T$1002:$T$1162,AG1002:AG1162),SUMPRODUCT($F$1002:$F$1162,AG1002:AG1162))</f>
        <v>6089.1991655042038</v>
      </c>
      <c r="AH1183" s="770">
        <f t="shared" ref="AH1183:AR1183" si="3474">IF(AH1000="kw",SUMPRODUCT($Q$1002:$Q$1162,$T$1002:$T$1162,AH1002:AH1162),SUMPRODUCT($F$1002:$F$1162,AH1002:AH1162))</f>
        <v>467.39161764705887</v>
      </c>
      <c r="AI1183" s="770">
        <f t="shared" si="3474"/>
        <v>12238.457438180982</v>
      </c>
      <c r="AJ1183" s="770">
        <f t="shared" si="3474"/>
        <v>0</v>
      </c>
      <c r="AK1183" s="770">
        <f t="shared" si="3474"/>
        <v>0</v>
      </c>
      <c r="AL1183" s="770">
        <f t="shared" si="3474"/>
        <v>0</v>
      </c>
      <c r="AM1183" s="770">
        <f t="shared" si="3474"/>
        <v>0</v>
      </c>
      <c r="AN1183" s="770">
        <f t="shared" si="3474"/>
        <v>0</v>
      </c>
      <c r="AO1183" s="770">
        <f t="shared" si="3474"/>
        <v>0</v>
      </c>
      <c r="AP1183" s="770">
        <f t="shared" si="3474"/>
        <v>0</v>
      </c>
      <c r="AQ1183" s="770">
        <f t="shared" si="3474"/>
        <v>0</v>
      </c>
      <c r="AR1183" s="770">
        <f t="shared" si="3474"/>
        <v>0</v>
      </c>
      <c r="AS1183" s="334"/>
    </row>
    <row r="1184" spans="2:45">
      <c r="B1184" s="321" t="s">
        <v>873</v>
      </c>
      <c r="C1184" s="347"/>
      <c r="D1184" s="347"/>
      <c r="E1184" s="331"/>
      <c r="F1184" s="331"/>
      <c r="G1184" s="331"/>
      <c r="H1184" s="331"/>
      <c r="I1184" s="331"/>
      <c r="J1184" s="331"/>
      <c r="K1184" s="331"/>
      <c r="L1184" s="331"/>
      <c r="M1184" s="331"/>
      <c r="N1184" s="331"/>
      <c r="O1184" s="331"/>
      <c r="P1184" s="331"/>
      <c r="Q1184" s="331"/>
      <c r="R1184" s="297"/>
      <c r="S1184" s="331"/>
      <c r="T1184" s="331"/>
      <c r="U1184" s="331"/>
      <c r="V1184" s="347"/>
      <c r="W1184" s="342"/>
      <c r="X1184" s="347"/>
      <c r="Y1184" s="347"/>
      <c r="Z1184" s="331"/>
      <c r="AA1184" s="331"/>
      <c r="AB1184" s="331"/>
      <c r="AC1184" s="331"/>
      <c r="AD1184" s="331"/>
      <c r="AE1184" s="770">
        <f>SUMPRODUCT($G$1002:$G$1162,AE1002:AE1162)</f>
        <v>0</v>
      </c>
      <c r="AF1184" s="770">
        <f>SUMPRODUCT($G$1002:$G$1162,AF1002:AF1162)</f>
        <v>64901.83660364378</v>
      </c>
      <c r="AG1184" s="770">
        <f>IF(AG1000="kw",SUMPRODUCT($Q$1002:$Q$1162,$U$1002:$U$1162,AG1002:AG1162),SUMPRODUCT($G$1002:$G$1162,AG1002:AG1162))</f>
        <v>6089.1991655042038</v>
      </c>
      <c r="AH1184" s="770">
        <f t="shared" ref="AH1184:AR1184" si="3475">IF(AH1000="kw",SUMPRODUCT($Q$1002:$Q$1162,$U$1002:$U$1162,AH1002:AH1162),SUMPRODUCT($G$1002:$G$1162,AH1002:AH1162))</f>
        <v>467.39161764705887</v>
      </c>
      <c r="AI1184" s="770">
        <f t="shared" si="3475"/>
        <v>12238.457438180982</v>
      </c>
      <c r="AJ1184" s="770">
        <f t="shared" si="3475"/>
        <v>0</v>
      </c>
      <c r="AK1184" s="770">
        <f t="shared" si="3475"/>
        <v>0</v>
      </c>
      <c r="AL1184" s="770">
        <f t="shared" si="3475"/>
        <v>0</v>
      </c>
      <c r="AM1184" s="770">
        <f t="shared" si="3475"/>
        <v>0</v>
      </c>
      <c r="AN1184" s="770">
        <f t="shared" si="3475"/>
        <v>0</v>
      </c>
      <c r="AO1184" s="770">
        <f t="shared" si="3475"/>
        <v>0</v>
      </c>
      <c r="AP1184" s="770">
        <f t="shared" si="3475"/>
        <v>0</v>
      </c>
      <c r="AQ1184" s="770">
        <f t="shared" si="3475"/>
        <v>0</v>
      </c>
      <c r="AR1184" s="770">
        <f t="shared" si="3475"/>
        <v>0</v>
      </c>
      <c r="AS1184" s="334"/>
    </row>
    <row r="1185" spans="1:45">
      <c r="B1185" s="321" t="s">
        <v>874</v>
      </c>
      <c r="C1185" s="347"/>
      <c r="D1185" s="347"/>
      <c r="E1185" s="331"/>
      <c r="F1185" s="331"/>
      <c r="G1185" s="331"/>
      <c r="H1185" s="331"/>
      <c r="I1185" s="331"/>
      <c r="J1185" s="331"/>
      <c r="K1185" s="331"/>
      <c r="L1185" s="331"/>
      <c r="M1185" s="331"/>
      <c r="N1185" s="331"/>
      <c r="O1185" s="331"/>
      <c r="P1185" s="331"/>
      <c r="Q1185" s="331"/>
      <c r="R1185" s="297"/>
      <c r="S1185" s="331"/>
      <c r="T1185" s="331"/>
      <c r="U1185" s="331"/>
      <c r="V1185" s="347"/>
      <c r="W1185" s="342"/>
      <c r="X1185" s="347"/>
      <c r="Y1185" s="347"/>
      <c r="Z1185" s="331"/>
      <c r="AA1185" s="331"/>
      <c r="AB1185" s="331"/>
      <c r="AC1185" s="331"/>
      <c r="AD1185" s="331"/>
      <c r="AE1185" s="770">
        <f>SUMPRODUCT($H$1002:$H$1162,AE1002:AE1162)</f>
        <v>0</v>
      </c>
      <c r="AF1185" s="770">
        <f>SUMPRODUCT($H$1002:$H$1162,AF1002:AF1162)</f>
        <v>64901.83660364378</v>
      </c>
      <c r="AG1185" s="770">
        <f>IF(AG1000="kw",SUMPRODUCT($Q$1002:$Q$1162,$V$1002:$V$1162,AG1002:AG1162),SUMPRODUCT($H$1002:$H$1162,AG1002:AG1162))</f>
        <v>6089.1991655042038</v>
      </c>
      <c r="AH1185" s="770">
        <f t="shared" ref="AH1185:AR1185" si="3476">IF(AH1000="kw",SUMPRODUCT($Q$1002:$Q$1162,$V$1002:$V$1162,AH1002:AH1162),SUMPRODUCT($H$1002:$H$1162,AH1002:AH1162))</f>
        <v>467.39161764705887</v>
      </c>
      <c r="AI1185" s="770">
        <f t="shared" si="3476"/>
        <v>12238.457438180982</v>
      </c>
      <c r="AJ1185" s="770">
        <f t="shared" si="3476"/>
        <v>0</v>
      </c>
      <c r="AK1185" s="770">
        <f t="shared" si="3476"/>
        <v>0</v>
      </c>
      <c r="AL1185" s="770">
        <f t="shared" si="3476"/>
        <v>0</v>
      </c>
      <c r="AM1185" s="770">
        <f t="shared" si="3476"/>
        <v>0</v>
      </c>
      <c r="AN1185" s="770">
        <f t="shared" si="3476"/>
        <v>0</v>
      </c>
      <c r="AO1185" s="770">
        <f t="shared" si="3476"/>
        <v>0</v>
      </c>
      <c r="AP1185" s="770">
        <f t="shared" si="3476"/>
        <v>0</v>
      </c>
      <c r="AQ1185" s="770">
        <f t="shared" si="3476"/>
        <v>0</v>
      </c>
      <c r="AR1185" s="770">
        <f t="shared" si="3476"/>
        <v>0</v>
      </c>
      <c r="AS1185" s="334"/>
    </row>
    <row r="1186" spans="1:45">
      <c r="B1186" s="321" t="s">
        <v>875</v>
      </c>
      <c r="C1186" s="347"/>
      <c r="D1186" s="347"/>
      <c r="E1186" s="331"/>
      <c r="F1186" s="331"/>
      <c r="G1186" s="331"/>
      <c r="H1186" s="331"/>
      <c r="I1186" s="331"/>
      <c r="J1186" s="331"/>
      <c r="K1186" s="331"/>
      <c r="L1186" s="331"/>
      <c r="M1186" s="331"/>
      <c r="N1186" s="331"/>
      <c r="O1186" s="331"/>
      <c r="P1186" s="331"/>
      <c r="Q1186" s="331"/>
      <c r="R1186" s="297"/>
      <c r="S1186" s="331"/>
      <c r="T1186" s="331"/>
      <c r="U1186" s="331"/>
      <c r="V1186" s="347"/>
      <c r="W1186" s="342"/>
      <c r="X1186" s="347"/>
      <c r="Y1186" s="347"/>
      <c r="Z1186" s="331"/>
      <c r="AA1186" s="331"/>
      <c r="AB1186" s="331"/>
      <c r="AC1186" s="331"/>
      <c r="AD1186" s="331"/>
      <c r="AE1186" s="770">
        <f>SUMPRODUCT($I$1002:$I$1162,AE1002:AE1162)</f>
        <v>0</v>
      </c>
      <c r="AF1186" s="770">
        <f>SUMPRODUCT($I$1002:$I$1162,AF1002:AF1162)</f>
        <v>63559.175834325797</v>
      </c>
      <c r="AG1186" s="770">
        <f>IF(AG1000="kw",SUMPRODUCT($Q$1002:$Q$1162,$W$1002:$W$1162,AG1002:AG1162),SUMPRODUCT($I$1002:$I$1162,AG1002:AG1162))</f>
        <v>6041.1674763431674</v>
      </c>
      <c r="AH1186" s="770">
        <f t="shared" ref="AH1186:AR1186" si="3477">IF(AH1000="kw",SUMPRODUCT($Q$1002:$Q$1162,$W$1002:$W$1162,AH1002:AH1162),SUMPRODUCT($I$1002:$I$1162,AH1002:AH1162))</f>
        <v>467.39161764705887</v>
      </c>
      <c r="AI1186" s="770">
        <f t="shared" si="3477"/>
        <v>12235.612181588862</v>
      </c>
      <c r="AJ1186" s="770">
        <f t="shared" si="3477"/>
        <v>0</v>
      </c>
      <c r="AK1186" s="770">
        <f t="shared" si="3477"/>
        <v>0</v>
      </c>
      <c r="AL1186" s="770">
        <f t="shared" si="3477"/>
        <v>0</v>
      </c>
      <c r="AM1186" s="770">
        <f t="shared" si="3477"/>
        <v>0</v>
      </c>
      <c r="AN1186" s="770">
        <f t="shared" si="3477"/>
        <v>0</v>
      </c>
      <c r="AO1186" s="770">
        <f t="shared" si="3477"/>
        <v>0</v>
      </c>
      <c r="AP1186" s="770">
        <f t="shared" si="3477"/>
        <v>0</v>
      </c>
      <c r="AQ1186" s="770">
        <f t="shared" si="3477"/>
        <v>0</v>
      </c>
      <c r="AR1186" s="770">
        <f t="shared" si="3477"/>
        <v>0</v>
      </c>
      <c r="AS1186" s="334"/>
    </row>
    <row r="1187" spans="1:45">
      <c r="B1187" s="321" t="s">
        <v>876</v>
      </c>
      <c r="C1187" s="347"/>
      <c r="D1187" s="347"/>
      <c r="E1187" s="331"/>
      <c r="F1187" s="331"/>
      <c r="G1187" s="331"/>
      <c r="H1187" s="331"/>
      <c r="I1187" s="331"/>
      <c r="J1187" s="331"/>
      <c r="K1187" s="331"/>
      <c r="L1187" s="331"/>
      <c r="M1187" s="331"/>
      <c r="N1187" s="331"/>
      <c r="O1187" s="331"/>
      <c r="P1187" s="331"/>
      <c r="Q1187" s="331"/>
      <c r="R1187" s="297"/>
      <c r="S1187" s="331"/>
      <c r="T1187" s="331"/>
      <c r="U1187" s="331"/>
      <c r="V1187" s="347"/>
      <c r="W1187" s="342"/>
      <c r="X1187" s="347"/>
      <c r="Y1187" s="347"/>
      <c r="Z1187" s="331"/>
      <c r="AA1187" s="331"/>
      <c r="AB1187" s="331"/>
      <c r="AC1187" s="331"/>
      <c r="AD1187" s="331"/>
      <c r="AE1187" s="770">
        <f>SUMPRODUCT($J$1002:$J$1162,AE1002:AE1162)</f>
        <v>0</v>
      </c>
      <c r="AF1187" s="770">
        <f>SUMPRODUCT($J$1002:$J$1162,AF1002:AF1162)</f>
        <v>63559.175834325797</v>
      </c>
      <c r="AG1187" s="770">
        <f>IF(AG1000="kw",SUMPRODUCT($Q$1002:$Q$1162,$X$1002:$X$1162,AG1002:AG1162),SUMPRODUCT($J$1002:$J$1162,AG1002:AG1162))</f>
        <v>6041.1674763431674</v>
      </c>
      <c r="AH1187" s="770">
        <f t="shared" ref="AH1187:AR1187" si="3478">IF(AH1000="kw",SUMPRODUCT($Q$1002:$Q$1162,$X$1002:$X$1162,AH1002:AH1162),SUMPRODUCT($J$1002:$J$1162,AH1002:AH1162))</f>
        <v>467.39161764705887</v>
      </c>
      <c r="AI1187" s="770">
        <f t="shared" si="3478"/>
        <v>12235.612181588862</v>
      </c>
      <c r="AJ1187" s="770">
        <f t="shared" si="3478"/>
        <v>0</v>
      </c>
      <c r="AK1187" s="770">
        <f t="shared" si="3478"/>
        <v>0</v>
      </c>
      <c r="AL1187" s="770">
        <f t="shared" si="3478"/>
        <v>0</v>
      </c>
      <c r="AM1187" s="770">
        <f t="shared" si="3478"/>
        <v>0</v>
      </c>
      <c r="AN1187" s="770">
        <f t="shared" si="3478"/>
        <v>0</v>
      </c>
      <c r="AO1187" s="770">
        <f t="shared" si="3478"/>
        <v>0</v>
      </c>
      <c r="AP1187" s="770">
        <f t="shared" si="3478"/>
        <v>0</v>
      </c>
      <c r="AQ1187" s="770">
        <f t="shared" si="3478"/>
        <v>0</v>
      </c>
      <c r="AR1187" s="770">
        <f t="shared" si="3478"/>
        <v>0</v>
      </c>
      <c r="AS1187" s="334"/>
    </row>
    <row r="1188" spans="1:45">
      <c r="B1188" s="436" t="s">
        <v>877</v>
      </c>
      <c r="C1188" s="361"/>
      <c r="D1188" s="380"/>
      <c r="E1188" s="380"/>
      <c r="F1188" s="380"/>
      <c r="G1188" s="380"/>
      <c r="H1188" s="380"/>
      <c r="I1188" s="380"/>
      <c r="J1188" s="380"/>
      <c r="K1188" s="380"/>
      <c r="L1188" s="380"/>
      <c r="M1188" s="380"/>
      <c r="N1188" s="380"/>
      <c r="O1188" s="380"/>
      <c r="P1188" s="380"/>
      <c r="Q1188" s="380"/>
      <c r="R1188" s="379"/>
      <c r="S1188" s="380"/>
      <c r="T1188" s="380"/>
      <c r="U1188" s="380"/>
      <c r="V1188" s="361"/>
      <c r="W1188" s="381"/>
      <c r="X1188" s="381"/>
      <c r="Y1188" s="380"/>
      <c r="Z1188" s="380"/>
      <c r="AA1188" s="381"/>
      <c r="AB1188" s="381"/>
      <c r="AC1188" s="381"/>
      <c r="AD1188" s="381"/>
      <c r="AE1188" s="771">
        <f>SUMPRODUCT($K$1002:$K$1162,AE1002:AE1162)</f>
        <v>0</v>
      </c>
      <c r="AF1188" s="771">
        <f>SUMPRODUCT($K$1002:$K$1162,AF1002:AF1162)</f>
        <v>63559.175834325797</v>
      </c>
      <c r="AG1188" s="771">
        <f>IF(AG1000="kw",SUMPRODUCT($Q$1002:$Q$1162,$Y$1002:$Y$1162,AG1002:AG1162),SUMPRODUCT($K$1002:$K$1162,AG1002:AG1162))</f>
        <v>6041.1674763431674</v>
      </c>
      <c r="AH1188" s="771">
        <f t="shared" ref="AH1188:AR1188" si="3479">IF(AH1000="kw",SUMPRODUCT($Q$1002:$Q$1162,$Y$1002:$Y$1162,AH1002:AH1162),SUMPRODUCT($K$1002:$K$1162,AH1002:AH1162))</f>
        <v>467.39161764705887</v>
      </c>
      <c r="AI1188" s="771">
        <f t="shared" si="3479"/>
        <v>12235.612181588862</v>
      </c>
      <c r="AJ1188" s="771">
        <f t="shared" si="3479"/>
        <v>0</v>
      </c>
      <c r="AK1188" s="771">
        <f t="shared" si="3479"/>
        <v>0</v>
      </c>
      <c r="AL1188" s="771">
        <f t="shared" si="3479"/>
        <v>0</v>
      </c>
      <c r="AM1188" s="771">
        <f t="shared" si="3479"/>
        <v>0</v>
      </c>
      <c r="AN1188" s="771">
        <f t="shared" si="3479"/>
        <v>0</v>
      </c>
      <c r="AO1188" s="771">
        <f t="shared" si="3479"/>
        <v>0</v>
      </c>
      <c r="AP1188" s="771">
        <f t="shared" si="3479"/>
        <v>0</v>
      </c>
      <c r="AQ1188" s="771">
        <f t="shared" si="3479"/>
        <v>0</v>
      </c>
      <c r="AR1188" s="771">
        <f t="shared" si="3479"/>
        <v>0</v>
      </c>
      <c r="AS1188" s="382"/>
    </row>
    <row r="1189" spans="1:45" ht="19.5" customHeight="1">
      <c r="B1189" s="364" t="s">
        <v>588</v>
      </c>
      <c r="C1189" s="383"/>
      <c r="D1189" s="384"/>
      <c r="E1189" s="384"/>
      <c r="F1189" s="384"/>
      <c r="G1189" s="384"/>
      <c r="H1189" s="384"/>
      <c r="I1189" s="384"/>
      <c r="J1189" s="384"/>
      <c r="K1189" s="384"/>
      <c r="L1189" s="384"/>
      <c r="M1189" s="384"/>
      <c r="N1189" s="384"/>
      <c r="O1189" s="384"/>
      <c r="P1189" s="384"/>
      <c r="Q1189" s="384"/>
      <c r="R1189" s="384"/>
      <c r="S1189" s="384"/>
      <c r="T1189" s="384"/>
      <c r="U1189" s="384"/>
      <c r="V1189" s="367"/>
      <c r="W1189" s="368"/>
      <c r="X1189" s="384"/>
      <c r="Y1189" s="384"/>
      <c r="Z1189" s="384"/>
      <c r="AA1189" s="384"/>
      <c r="AB1189" s="384"/>
      <c r="AC1189" s="384"/>
      <c r="AD1189" s="384"/>
      <c r="AE1189" s="405"/>
      <c r="AF1189" s="405"/>
      <c r="AG1189" s="405"/>
      <c r="AH1189" s="405"/>
      <c r="AI1189" s="405"/>
      <c r="AJ1189" s="405"/>
      <c r="AK1189" s="405"/>
      <c r="AL1189" s="405"/>
      <c r="AM1189" s="405"/>
      <c r="AN1189" s="405"/>
      <c r="AO1189" s="405"/>
      <c r="AP1189" s="405"/>
      <c r="AQ1189" s="405"/>
      <c r="AR1189" s="405"/>
      <c r="AS1189" s="385"/>
    </row>
    <row r="1191" spans="1:45">
      <c r="B1191" s="579" t="s">
        <v>523</v>
      </c>
    </row>
    <row r="1192" spans="1:45" ht="15.75">
      <c r="B1192" s="277" t="s">
        <v>807</v>
      </c>
      <c r="C1192" s="278"/>
      <c r="D1192" s="579" t="s">
        <v>523</v>
      </c>
      <c r="E1192" s="250"/>
      <c r="F1192" s="579"/>
      <c r="G1192" s="250"/>
      <c r="H1192" s="250"/>
      <c r="I1192" s="250"/>
      <c r="J1192" s="250"/>
      <c r="K1192" s="250"/>
      <c r="L1192" s="250"/>
      <c r="M1192" s="250"/>
      <c r="N1192" s="250"/>
      <c r="O1192" s="250"/>
      <c r="P1192" s="250"/>
      <c r="Q1192" s="250"/>
      <c r="R1192" s="278"/>
      <c r="S1192" s="250"/>
      <c r="T1192" s="250"/>
      <c r="U1192" s="250"/>
      <c r="V1192" s="250"/>
      <c r="W1192" s="250"/>
      <c r="X1192" s="250"/>
      <c r="Y1192" s="250"/>
      <c r="Z1192" s="250"/>
      <c r="AA1192" s="250"/>
      <c r="AB1192" s="250"/>
      <c r="AC1192" s="250"/>
      <c r="AD1192" s="250"/>
      <c r="AE1192" s="267"/>
      <c r="AF1192" s="264"/>
      <c r="AG1192" s="264"/>
      <c r="AH1192" s="264"/>
      <c r="AI1192" s="264"/>
      <c r="AJ1192" s="264"/>
      <c r="AK1192" s="264"/>
      <c r="AL1192" s="264"/>
      <c r="AM1192" s="264"/>
      <c r="AN1192" s="264"/>
      <c r="AO1192" s="264"/>
      <c r="AP1192" s="264"/>
      <c r="AQ1192" s="264"/>
      <c r="AR1192" s="264"/>
    </row>
    <row r="1193" spans="1:45" ht="39.75" customHeight="1">
      <c r="B1193" s="935" t="s">
        <v>211</v>
      </c>
      <c r="C1193" s="937" t="s">
        <v>33</v>
      </c>
      <c r="D1193" s="281" t="s">
        <v>421</v>
      </c>
      <c r="E1193" s="941" t="s">
        <v>209</v>
      </c>
      <c r="F1193" s="942"/>
      <c r="G1193" s="942"/>
      <c r="H1193" s="942"/>
      <c r="I1193" s="942"/>
      <c r="J1193" s="942"/>
      <c r="K1193" s="942"/>
      <c r="L1193" s="942"/>
      <c r="M1193" s="942"/>
      <c r="N1193" s="942"/>
      <c r="O1193" s="942"/>
      <c r="P1193" s="943"/>
      <c r="Q1193" s="939" t="s">
        <v>213</v>
      </c>
      <c r="R1193" s="281" t="s">
        <v>422</v>
      </c>
      <c r="S1193" s="932" t="s">
        <v>212</v>
      </c>
      <c r="T1193" s="933"/>
      <c r="U1193" s="933"/>
      <c r="V1193" s="933"/>
      <c r="W1193" s="933"/>
      <c r="X1193" s="933"/>
      <c r="Y1193" s="933"/>
      <c r="Z1193" s="933"/>
      <c r="AA1193" s="933"/>
      <c r="AB1193" s="933"/>
      <c r="AC1193" s="933"/>
      <c r="AD1193" s="944"/>
      <c r="AE1193" s="932" t="s">
        <v>242</v>
      </c>
      <c r="AF1193" s="933"/>
      <c r="AG1193" s="933"/>
      <c r="AH1193" s="933"/>
      <c r="AI1193" s="933"/>
      <c r="AJ1193" s="933"/>
      <c r="AK1193" s="933"/>
      <c r="AL1193" s="933"/>
      <c r="AM1193" s="933"/>
      <c r="AN1193" s="933"/>
      <c r="AO1193" s="933"/>
      <c r="AP1193" s="933"/>
      <c r="AQ1193" s="933"/>
      <c r="AR1193" s="933"/>
      <c r="AS1193" s="934"/>
    </row>
    <row r="1194" spans="1:45" ht="65.25" customHeight="1">
      <c r="B1194" s="936"/>
      <c r="C1194" s="938"/>
      <c r="D1194" s="282">
        <v>2021</v>
      </c>
      <c r="E1194" s="282">
        <v>2022</v>
      </c>
      <c r="F1194" s="282">
        <v>2023</v>
      </c>
      <c r="G1194" s="282">
        <v>2024</v>
      </c>
      <c r="H1194" s="282">
        <v>2025</v>
      </c>
      <c r="I1194" s="282">
        <v>2026</v>
      </c>
      <c r="J1194" s="282">
        <v>2027</v>
      </c>
      <c r="K1194" s="282">
        <v>2028</v>
      </c>
      <c r="L1194" s="282">
        <v>2029</v>
      </c>
      <c r="M1194" s="282">
        <v>2030</v>
      </c>
      <c r="N1194" s="282">
        <v>2031</v>
      </c>
      <c r="O1194" s="282">
        <v>2032</v>
      </c>
      <c r="P1194" s="282">
        <v>2033</v>
      </c>
      <c r="Q1194" s="940"/>
      <c r="R1194" s="282">
        <v>2021</v>
      </c>
      <c r="S1194" s="282">
        <v>2022</v>
      </c>
      <c r="T1194" s="282">
        <v>2023</v>
      </c>
      <c r="U1194" s="282">
        <v>2024</v>
      </c>
      <c r="V1194" s="282">
        <v>2025</v>
      </c>
      <c r="W1194" s="282">
        <v>2026</v>
      </c>
      <c r="X1194" s="282">
        <v>2027</v>
      </c>
      <c r="Y1194" s="282">
        <v>2028</v>
      </c>
      <c r="Z1194" s="282">
        <v>2029</v>
      </c>
      <c r="AA1194" s="282">
        <v>2030</v>
      </c>
      <c r="AB1194" s="282">
        <v>2031</v>
      </c>
      <c r="AC1194" s="282">
        <v>2032</v>
      </c>
      <c r="AD1194" s="282">
        <v>2033</v>
      </c>
      <c r="AE1194" s="282" t="str">
        <f>'1.  LRAMVA Summary'!$D$53</f>
        <v>Residential</v>
      </c>
      <c r="AF1194" s="282" t="str">
        <f>'1.  LRAMVA Summary'!$E$53</f>
        <v>GS&lt;50 kW</v>
      </c>
      <c r="AG1194" s="282" t="str">
        <f>'1.  LRAMVA Summary'!$F$53</f>
        <v>General Service 50 to 4,999 kW</v>
      </c>
      <c r="AH1194" s="282" t="str">
        <f>'1.  LRAMVA Summary'!$G$53</f>
        <v>Large Use</v>
      </c>
      <c r="AI1194" s="282" t="str">
        <f>'1.  LRAMVA Summary'!$H$53</f>
        <v>Large Use 2</v>
      </c>
      <c r="AJ1194" s="282" t="str">
        <f>'1.  LRAMVA Summary'!$I$53</f>
        <v>Street Lighting</v>
      </c>
      <c r="AK1194" s="282" t="str">
        <f>'1.  LRAMVA Summary'!$J$53</f>
        <v>Unmetered Scattered Load</v>
      </c>
      <c r="AL1194" s="282" t="str">
        <f>'1.  LRAMVA Summary'!$K$53</f>
        <v/>
      </c>
      <c r="AM1194" s="282" t="str">
        <f>'1.  LRAMVA Summary'!$L$53</f>
        <v/>
      </c>
      <c r="AN1194" s="282" t="str">
        <f>'1.  LRAMVA Summary'!$M$53</f>
        <v/>
      </c>
      <c r="AO1194" s="282" t="str">
        <f>'1.  LRAMVA Summary'!$N$53</f>
        <v/>
      </c>
      <c r="AP1194" s="282" t="str">
        <f>'1.  LRAMVA Summary'!$O$53</f>
        <v/>
      </c>
      <c r="AQ1194" s="282" t="str">
        <f>'1.  LRAMVA Summary'!$P$53</f>
        <v/>
      </c>
      <c r="AR1194" s="282" t="str">
        <f>'1.  LRAMVA Summary'!$Q$53</f>
        <v/>
      </c>
      <c r="AS1194" s="284" t="str">
        <f>'1.  LRAMVA Summary'!$R$53</f>
        <v>Total</v>
      </c>
    </row>
    <row r="1195" spans="1:45" ht="15" customHeight="1">
      <c r="A1195" s="521"/>
      <c r="B1195" s="507" t="s">
        <v>501</v>
      </c>
      <c r="C1195" s="286"/>
      <c r="D1195" s="286"/>
      <c r="E1195" s="286"/>
      <c r="F1195" s="286"/>
      <c r="G1195" s="286"/>
      <c r="H1195" s="286"/>
      <c r="I1195" s="286"/>
      <c r="J1195" s="286"/>
      <c r="K1195" s="286"/>
      <c r="L1195" s="286"/>
      <c r="M1195" s="286"/>
      <c r="N1195" s="286"/>
      <c r="O1195" s="286"/>
      <c r="P1195" s="286"/>
      <c r="Q1195" s="287"/>
      <c r="R1195" s="286"/>
      <c r="S1195" s="286"/>
      <c r="T1195" s="286"/>
      <c r="U1195" s="286"/>
      <c r="V1195" s="286"/>
      <c r="W1195" s="286"/>
      <c r="X1195" s="286"/>
      <c r="Y1195" s="286"/>
      <c r="Z1195" s="286"/>
      <c r="AA1195" s="286"/>
      <c r="AB1195" s="286"/>
      <c r="AC1195" s="286"/>
      <c r="AD1195" s="286"/>
      <c r="AE1195" s="288" t="str">
        <f>'1.  LRAMVA Summary'!$D$54</f>
        <v>kWh</v>
      </c>
      <c r="AF1195" s="288" t="str">
        <f>'1.  LRAMVA Summary'!$E$54</f>
        <v>kWh</v>
      </c>
      <c r="AG1195" s="288" t="str">
        <f>'1.  LRAMVA Summary'!$F$54</f>
        <v>kW</v>
      </c>
      <c r="AH1195" s="288" t="str">
        <f>'1.  LRAMVA Summary'!$G$54</f>
        <v>kW</v>
      </c>
      <c r="AI1195" s="288" t="str">
        <f>'1.  LRAMVA Summary'!$H$54</f>
        <v>kW</v>
      </c>
      <c r="AJ1195" s="288" t="str">
        <f>'1.  LRAMVA Summary'!$I$54</f>
        <v>kW</v>
      </c>
      <c r="AK1195" s="288" t="str">
        <f>'1.  LRAMVA Summary'!$J$54</f>
        <v>kWh</v>
      </c>
      <c r="AL1195" s="288">
        <f>'1.  LRAMVA Summary'!$K$54</f>
        <v>0</v>
      </c>
      <c r="AM1195" s="288">
        <f>'1.  LRAMVA Summary'!$L$54</f>
        <v>0</v>
      </c>
      <c r="AN1195" s="288">
        <f>'1.  LRAMVA Summary'!$M$54</f>
        <v>0</v>
      </c>
      <c r="AO1195" s="288">
        <f>'1.  LRAMVA Summary'!$N$54</f>
        <v>0</v>
      </c>
      <c r="AP1195" s="288">
        <f>'1.  LRAMVA Summary'!$O$54</f>
        <v>0</v>
      </c>
      <c r="AQ1195" s="288">
        <f>'1.  LRAMVA Summary'!$P$54</f>
        <v>0</v>
      </c>
      <c r="AR1195" s="288">
        <f>'1.  LRAMVA Summary'!$Q$54</f>
        <v>0</v>
      </c>
      <c r="AS1195" s="289"/>
    </row>
    <row r="1196" spans="1:45" ht="15" customHeight="1" outlineLevel="1">
      <c r="A1196" s="521"/>
      <c r="B1196" s="493" t="s">
        <v>494</v>
      </c>
      <c r="C1196" s="286"/>
      <c r="D1196" s="286"/>
      <c r="E1196" s="286"/>
      <c r="F1196" s="286"/>
      <c r="G1196" s="286"/>
      <c r="H1196" s="286"/>
      <c r="I1196" s="286"/>
      <c r="J1196" s="286"/>
      <c r="K1196" s="286"/>
      <c r="L1196" s="286"/>
      <c r="M1196" s="286"/>
      <c r="N1196" s="286"/>
      <c r="O1196" s="286"/>
      <c r="P1196" s="286"/>
      <c r="Q1196" s="287"/>
      <c r="R1196" s="286"/>
      <c r="S1196" s="286"/>
      <c r="T1196" s="286"/>
      <c r="U1196" s="286"/>
      <c r="V1196" s="286"/>
      <c r="W1196" s="286"/>
      <c r="X1196" s="286"/>
      <c r="Y1196" s="286"/>
      <c r="Z1196" s="286"/>
      <c r="AA1196" s="286"/>
      <c r="AB1196" s="286"/>
      <c r="AC1196" s="286"/>
      <c r="AD1196" s="286"/>
      <c r="AE1196" s="288"/>
      <c r="AF1196" s="288"/>
      <c r="AG1196" s="288"/>
      <c r="AH1196" s="288"/>
      <c r="AI1196" s="288"/>
      <c r="AJ1196" s="288"/>
      <c r="AK1196" s="288"/>
      <c r="AL1196" s="288"/>
      <c r="AM1196" s="288"/>
      <c r="AN1196" s="288"/>
      <c r="AO1196" s="288"/>
      <c r="AP1196" s="288"/>
      <c r="AQ1196" s="288"/>
      <c r="AR1196" s="288"/>
      <c r="AS1196" s="289"/>
    </row>
    <row r="1197" spans="1:45" ht="15" customHeight="1" outlineLevel="1">
      <c r="A1197" s="521">
        <v>1</v>
      </c>
      <c r="B1197" s="424" t="s">
        <v>95</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customHeight="1" outlineLevel="1">
      <c r="A1198" s="521"/>
      <c r="B1198" s="291" t="s">
        <v>718</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80">AF1197</f>
        <v>0</v>
      </c>
      <c r="AG1198" s="407">
        <f t="shared" si="3480"/>
        <v>0</v>
      </c>
      <c r="AH1198" s="407">
        <f t="shared" si="3480"/>
        <v>0</v>
      </c>
      <c r="AI1198" s="407">
        <f t="shared" si="3480"/>
        <v>0</v>
      </c>
      <c r="AJ1198" s="407">
        <f t="shared" si="3480"/>
        <v>0</v>
      </c>
      <c r="AK1198" s="407">
        <f t="shared" si="3480"/>
        <v>0</v>
      </c>
      <c r="AL1198" s="407">
        <f t="shared" si="3480"/>
        <v>0</v>
      </c>
      <c r="AM1198" s="407">
        <f t="shared" si="3480"/>
        <v>0</v>
      </c>
      <c r="AN1198" s="407">
        <f t="shared" si="3480"/>
        <v>0</v>
      </c>
      <c r="AO1198" s="407">
        <f t="shared" si="3480"/>
        <v>0</v>
      </c>
      <c r="AP1198" s="407">
        <f t="shared" si="3480"/>
        <v>0</v>
      </c>
      <c r="AQ1198" s="407">
        <f t="shared" si="3480"/>
        <v>0</v>
      </c>
      <c r="AR1198" s="407">
        <f t="shared" si="3480"/>
        <v>0</v>
      </c>
      <c r="AS1198" s="294"/>
    </row>
    <row r="1199" spans="1:45" ht="15" customHeight="1" outlineLevel="1">
      <c r="A1199" s="521"/>
      <c r="B1199" s="295"/>
      <c r="C1199" s="296"/>
      <c r="D1199" s="296"/>
      <c r="E1199" s="296"/>
      <c r="F1199" s="296"/>
      <c r="G1199" s="296"/>
      <c r="H1199" s="296"/>
      <c r="I1199" s="296"/>
      <c r="J1199" s="747"/>
      <c r="K1199" s="296"/>
      <c r="L1199" s="296"/>
      <c r="M1199" s="296"/>
      <c r="N1199" s="296"/>
      <c r="O1199" s="296"/>
      <c r="P1199" s="296"/>
      <c r="Q1199" s="297"/>
      <c r="R1199" s="296"/>
      <c r="S1199" s="296"/>
      <c r="T1199" s="296"/>
      <c r="U1199" s="296"/>
      <c r="V1199" s="296"/>
      <c r="W1199" s="296"/>
      <c r="X1199" s="296"/>
      <c r="Y1199" s="296"/>
      <c r="Z1199" s="296"/>
      <c r="AA1199" s="296"/>
      <c r="AB1199" s="296"/>
      <c r="AC1199" s="296"/>
      <c r="AD1199" s="296"/>
      <c r="AE1199" s="408"/>
      <c r="AF1199" s="409"/>
      <c r="AG1199" s="409"/>
      <c r="AH1199" s="409"/>
      <c r="AI1199" s="409"/>
      <c r="AJ1199" s="409"/>
      <c r="AK1199" s="409"/>
      <c r="AL1199" s="409"/>
      <c r="AM1199" s="409"/>
      <c r="AN1199" s="409"/>
      <c r="AO1199" s="409"/>
      <c r="AP1199" s="409"/>
      <c r="AQ1199" s="409"/>
      <c r="AR1199" s="409"/>
      <c r="AS1199" s="299"/>
    </row>
    <row r="1200" spans="1:45" ht="15" customHeight="1" outlineLevel="1">
      <c r="A1200" s="521">
        <v>2</v>
      </c>
      <c r="B1200" s="424" t="s">
        <v>96</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customHeight="1" outlineLevel="1">
      <c r="A1201" s="521"/>
      <c r="B1201" s="291" t="s">
        <v>718</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81">AF1200</f>
        <v>0</v>
      </c>
      <c r="AG1201" s="407">
        <f t="shared" si="3481"/>
        <v>0</v>
      </c>
      <c r="AH1201" s="407">
        <f t="shared" si="3481"/>
        <v>0</v>
      </c>
      <c r="AI1201" s="407">
        <f t="shared" si="3481"/>
        <v>0</v>
      </c>
      <c r="AJ1201" s="407">
        <f t="shared" si="3481"/>
        <v>0</v>
      </c>
      <c r="AK1201" s="407">
        <f t="shared" si="3481"/>
        <v>0</v>
      </c>
      <c r="AL1201" s="407">
        <f t="shared" si="3481"/>
        <v>0</v>
      </c>
      <c r="AM1201" s="407">
        <f t="shared" si="3481"/>
        <v>0</v>
      </c>
      <c r="AN1201" s="407">
        <f t="shared" si="3481"/>
        <v>0</v>
      </c>
      <c r="AO1201" s="407">
        <f t="shared" si="3481"/>
        <v>0</v>
      </c>
      <c r="AP1201" s="407">
        <f t="shared" si="3481"/>
        <v>0</v>
      </c>
      <c r="AQ1201" s="407">
        <f t="shared" si="3481"/>
        <v>0</v>
      </c>
      <c r="AR1201" s="407">
        <f t="shared" si="3481"/>
        <v>0</v>
      </c>
      <c r="AS1201" s="294"/>
    </row>
    <row r="1202" spans="1:45" ht="15" customHeight="1" outlineLevel="1">
      <c r="A1202" s="521"/>
      <c r="B1202" s="295"/>
      <c r="C1202" s="296"/>
      <c r="D1202" s="301"/>
      <c r="E1202" s="301"/>
      <c r="F1202" s="301"/>
      <c r="G1202" s="301"/>
      <c r="H1202" s="301"/>
      <c r="I1202" s="301"/>
      <c r="J1202" s="301"/>
      <c r="K1202" s="301"/>
      <c r="L1202" s="301"/>
      <c r="M1202" s="301"/>
      <c r="N1202" s="301"/>
      <c r="O1202" s="301"/>
      <c r="P1202" s="301"/>
      <c r="Q1202" s="297"/>
      <c r="R1202" s="301"/>
      <c r="S1202" s="301"/>
      <c r="T1202" s="301"/>
      <c r="U1202" s="301"/>
      <c r="V1202" s="301"/>
      <c r="W1202" s="301"/>
      <c r="X1202" s="301"/>
      <c r="Y1202" s="301"/>
      <c r="Z1202" s="301"/>
      <c r="AA1202" s="301"/>
      <c r="AB1202" s="301"/>
      <c r="AC1202" s="301"/>
      <c r="AD1202" s="301"/>
      <c r="AE1202" s="408"/>
      <c r="AF1202" s="409"/>
      <c r="AG1202" s="409"/>
      <c r="AH1202" s="409"/>
      <c r="AI1202" s="409"/>
      <c r="AJ1202" s="409"/>
      <c r="AK1202" s="409"/>
      <c r="AL1202" s="409"/>
      <c r="AM1202" s="409"/>
      <c r="AN1202" s="409"/>
      <c r="AO1202" s="409"/>
      <c r="AP1202" s="409"/>
      <c r="AQ1202" s="409"/>
      <c r="AR1202" s="409"/>
      <c r="AS1202" s="299"/>
    </row>
    <row r="1203" spans="1:45" ht="15" customHeight="1" outlineLevel="1">
      <c r="A1203" s="521">
        <v>3</v>
      </c>
      <c r="B1203" s="424" t="s">
        <v>97</v>
      </c>
      <c r="C1203" s="288" t="s">
        <v>25</v>
      </c>
      <c r="D1203" s="292"/>
      <c r="E1203" s="292"/>
      <c r="F1203" s="292"/>
      <c r="G1203" s="292"/>
      <c r="H1203" s="292"/>
      <c r="I1203" s="292"/>
      <c r="J1203" s="292"/>
      <c r="K1203" s="292"/>
      <c r="L1203" s="292"/>
      <c r="M1203" s="292"/>
      <c r="N1203" s="292"/>
      <c r="O1203" s="292"/>
      <c r="P1203" s="292"/>
      <c r="Q1203" s="288"/>
      <c r="R1203" s="292"/>
      <c r="S1203" s="292"/>
      <c r="T1203" s="292"/>
      <c r="U1203" s="292"/>
      <c r="V1203" s="292"/>
      <c r="W1203" s="292"/>
      <c r="X1203" s="292"/>
      <c r="Y1203" s="292"/>
      <c r="Z1203" s="292"/>
      <c r="AA1203" s="292"/>
      <c r="AB1203" s="292"/>
      <c r="AC1203" s="292"/>
      <c r="AD1203" s="292"/>
      <c r="AE1203" s="411"/>
      <c r="AF1203" s="411"/>
      <c r="AG1203" s="411"/>
      <c r="AH1203" s="411"/>
      <c r="AI1203" s="411"/>
      <c r="AJ1203" s="411"/>
      <c r="AK1203" s="411"/>
      <c r="AL1203" s="406"/>
      <c r="AM1203" s="406"/>
      <c r="AN1203" s="406"/>
      <c r="AO1203" s="406"/>
      <c r="AP1203" s="406"/>
      <c r="AQ1203" s="406"/>
      <c r="AR1203" s="406"/>
      <c r="AS1203" s="293">
        <f>SUM(AE1203:AR1203)</f>
        <v>0</v>
      </c>
    </row>
    <row r="1204" spans="1:45" ht="15" customHeight="1" outlineLevel="1">
      <c r="A1204" s="521"/>
      <c r="B1204" s="291" t="s">
        <v>718</v>
      </c>
      <c r="C1204" s="288" t="s">
        <v>163</v>
      </c>
      <c r="D1204" s="292"/>
      <c r="E1204" s="292"/>
      <c r="F1204" s="292"/>
      <c r="G1204" s="292"/>
      <c r="H1204" s="292"/>
      <c r="I1204" s="292"/>
      <c r="J1204" s="292"/>
      <c r="K1204" s="292"/>
      <c r="L1204" s="292"/>
      <c r="M1204" s="292"/>
      <c r="N1204" s="292"/>
      <c r="O1204" s="292"/>
      <c r="P1204" s="292"/>
      <c r="Q1204" s="464"/>
      <c r="R1204" s="292"/>
      <c r="S1204" s="292"/>
      <c r="T1204" s="292"/>
      <c r="U1204" s="292"/>
      <c r="V1204" s="292"/>
      <c r="W1204" s="292"/>
      <c r="X1204" s="292"/>
      <c r="Y1204" s="292"/>
      <c r="Z1204" s="292"/>
      <c r="AA1204" s="292"/>
      <c r="AB1204" s="292"/>
      <c r="AC1204" s="292"/>
      <c r="AD1204" s="292"/>
      <c r="AE1204" s="407">
        <f>AE1203</f>
        <v>0</v>
      </c>
      <c r="AF1204" s="407">
        <f t="shared" ref="AF1204:AR1204" si="3482">AF1203</f>
        <v>0</v>
      </c>
      <c r="AG1204" s="407">
        <f t="shared" si="3482"/>
        <v>0</v>
      </c>
      <c r="AH1204" s="407">
        <f t="shared" si="3482"/>
        <v>0</v>
      </c>
      <c r="AI1204" s="407">
        <f t="shared" si="3482"/>
        <v>0</v>
      </c>
      <c r="AJ1204" s="407">
        <f t="shared" si="3482"/>
        <v>0</v>
      </c>
      <c r="AK1204" s="407">
        <f t="shared" si="3482"/>
        <v>0</v>
      </c>
      <c r="AL1204" s="407">
        <f t="shared" si="3482"/>
        <v>0</v>
      </c>
      <c r="AM1204" s="407">
        <f t="shared" si="3482"/>
        <v>0</v>
      </c>
      <c r="AN1204" s="407">
        <f t="shared" si="3482"/>
        <v>0</v>
      </c>
      <c r="AO1204" s="407">
        <f t="shared" si="3482"/>
        <v>0</v>
      </c>
      <c r="AP1204" s="407">
        <f t="shared" si="3482"/>
        <v>0</v>
      </c>
      <c r="AQ1204" s="407">
        <f t="shared" si="3482"/>
        <v>0</v>
      </c>
      <c r="AR1204" s="407">
        <f t="shared" si="3482"/>
        <v>0</v>
      </c>
      <c r="AS1204" s="294"/>
    </row>
    <row r="1205" spans="1:45" ht="15" customHeight="1" outlineLevel="1">
      <c r="A1205" s="521"/>
      <c r="B1205" s="291"/>
      <c r="C1205" s="302"/>
      <c r="D1205" s="288"/>
      <c r="E1205" s="288"/>
      <c r="F1205" s="288"/>
      <c r="G1205" s="288"/>
      <c r="H1205" s="288"/>
      <c r="I1205" s="288"/>
      <c r="J1205" s="288"/>
      <c r="K1205" s="288"/>
      <c r="L1205" s="288"/>
      <c r="M1205" s="288"/>
      <c r="N1205" s="288"/>
      <c r="O1205" s="288"/>
      <c r="P1205" s="288"/>
      <c r="Q1205" s="288"/>
      <c r="R1205" s="288"/>
      <c r="S1205" s="288"/>
      <c r="T1205" s="288"/>
      <c r="U1205" s="288"/>
      <c r="V1205" s="288"/>
      <c r="W1205" s="288"/>
      <c r="X1205" s="288"/>
      <c r="Y1205" s="288"/>
      <c r="Z1205" s="288"/>
      <c r="AA1205" s="288"/>
      <c r="AB1205" s="288"/>
      <c r="AC1205" s="288"/>
      <c r="AD1205" s="288"/>
      <c r="AE1205" s="408"/>
      <c r="AF1205" s="408"/>
      <c r="AG1205" s="408"/>
      <c r="AH1205" s="408"/>
      <c r="AI1205" s="408"/>
      <c r="AJ1205" s="408"/>
      <c r="AK1205" s="408"/>
      <c r="AL1205" s="408"/>
      <c r="AM1205" s="408"/>
      <c r="AN1205" s="408"/>
      <c r="AO1205" s="408"/>
      <c r="AP1205" s="408"/>
      <c r="AQ1205" s="408"/>
      <c r="AR1205" s="408"/>
      <c r="AS1205" s="303"/>
    </row>
    <row r="1206" spans="1:45" ht="15" customHeight="1" outlineLevel="1">
      <c r="A1206" s="521">
        <v>4</v>
      </c>
      <c r="B1206" s="509" t="s">
        <v>663</v>
      </c>
      <c r="C1206" s="288" t="s">
        <v>25</v>
      </c>
      <c r="D1206" s="292"/>
      <c r="E1206" s="292"/>
      <c r="F1206" s="292"/>
      <c r="G1206" s="292"/>
      <c r="H1206" s="292"/>
      <c r="I1206" s="292"/>
      <c r="J1206" s="292"/>
      <c r="K1206" s="292"/>
      <c r="L1206" s="292"/>
      <c r="M1206" s="292"/>
      <c r="N1206" s="292"/>
      <c r="O1206" s="292"/>
      <c r="P1206" s="292"/>
      <c r="Q1206" s="288"/>
      <c r="R1206" s="292"/>
      <c r="S1206" s="292"/>
      <c r="T1206" s="292"/>
      <c r="U1206" s="292"/>
      <c r="V1206" s="292"/>
      <c r="W1206" s="292"/>
      <c r="X1206" s="292"/>
      <c r="Y1206" s="292"/>
      <c r="Z1206" s="292"/>
      <c r="AA1206" s="292"/>
      <c r="AB1206" s="292"/>
      <c r="AC1206" s="292"/>
      <c r="AD1206" s="292"/>
      <c r="AE1206" s="411"/>
      <c r="AF1206" s="411"/>
      <c r="AG1206" s="411"/>
      <c r="AH1206" s="411"/>
      <c r="AI1206" s="411"/>
      <c r="AJ1206" s="411"/>
      <c r="AK1206" s="411"/>
      <c r="AL1206" s="406"/>
      <c r="AM1206" s="406"/>
      <c r="AN1206" s="406"/>
      <c r="AO1206" s="406"/>
      <c r="AP1206" s="406"/>
      <c r="AQ1206" s="406"/>
      <c r="AR1206" s="406"/>
      <c r="AS1206" s="293">
        <f>SUM(AE1206:AR1206)</f>
        <v>0</v>
      </c>
    </row>
    <row r="1207" spans="1:45" ht="15" customHeight="1" outlineLevel="1">
      <c r="A1207" s="521"/>
      <c r="B1207" s="291" t="s">
        <v>718</v>
      </c>
      <c r="C1207" s="288" t="s">
        <v>163</v>
      </c>
      <c r="D1207" s="292"/>
      <c r="E1207" s="292"/>
      <c r="F1207" s="292"/>
      <c r="G1207" s="292"/>
      <c r="H1207" s="292"/>
      <c r="I1207" s="292"/>
      <c r="J1207" s="292"/>
      <c r="K1207" s="292"/>
      <c r="L1207" s="292"/>
      <c r="M1207" s="292"/>
      <c r="N1207" s="292"/>
      <c r="O1207" s="292"/>
      <c r="P1207" s="292"/>
      <c r="Q1207" s="464"/>
      <c r="R1207" s="292"/>
      <c r="S1207" s="292"/>
      <c r="T1207" s="292"/>
      <c r="U1207" s="292"/>
      <c r="V1207" s="292"/>
      <c r="W1207" s="292"/>
      <c r="X1207" s="292"/>
      <c r="Y1207" s="292"/>
      <c r="Z1207" s="292"/>
      <c r="AA1207" s="292"/>
      <c r="AB1207" s="292"/>
      <c r="AC1207" s="292"/>
      <c r="AD1207" s="292"/>
      <c r="AE1207" s="407">
        <f>AE1206</f>
        <v>0</v>
      </c>
      <c r="AF1207" s="407">
        <f t="shared" ref="AF1207:AR1207" si="3483">AF1206</f>
        <v>0</v>
      </c>
      <c r="AG1207" s="407">
        <f t="shared" si="3483"/>
        <v>0</v>
      </c>
      <c r="AH1207" s="407">
        <f t="shared" si="3483"/>
        <v>0</v>
      </c>
      <c r="AI1207" s="407">
        <f t="shared" si="3483"/>
        <v>0</v>
      </c>
      <c r="AJ1207" s="407">
        <f t="shared" si="3483"/>
        <v>0</v>
      </c>
      <c r="AK1207" s="407">
        <f t="shared" si="3483"/>
        <v>0</v>
      </c>
      <c r="AL1207" s="407">
        <f t="shared" si="3483"/>
        <v>0</v>
      </c>
      <c r="AM1207" s="407">
        <f t="shared" si="3483"/>
        <v>0</v>
      </c>
      <c r="AN1207" s="407">
        <f t="shared" si="3483"/>
        <v>0</v>
      </c>
      <c r="AO1207" s="407">
        <f t="shared" si="3483"/>
        <v>0</v>
      </c>
      <c r="AP1207" s="407">
        <f t="shared" si="3483"/>
        <v>0</v>
      </c>
      <c r="AQ1207" s="407">
        <f t="shared" si="3483"/>
        <v>0</v>
      </c>
      <c r="AR1207" s="407">
        <f t="shared" si="3483"/>
        <v>0</v>
      </c>
      <c r="AS1207" s="294"/>
    </row>
    <row r="1208" spans="1:45" ht="15" customHeight="1" outlineLevel="1">
      <c r="A1208" s="521"/>
      <c r="B1208" s="291"/>
      <c r="C1208" s="302"/>
      <c r="D1208" s="301"/>
      <c r="E1208" s="301"/>
      <c r="F1208" s="301"/>
      <c r="G1208" s="301"/>
      <c r="H1208" s="301"/>
      <c r="I1208" s="301"/>
      <c r="J1208" s="301"/>
      <c r="K1208" s="301"/>
      <c r="L1208" s="301"/>
      <c r="M1208" s="301"/>
      <c r="N1208" s="301"/>
      <c r="O1208" s="301"/>
      <c r="P1208" s="301"/>
      <c r="Q1208" s="288"/>
      <c r="R1208" s="301"/>
      <c r="S1208" s="301"/>
      <c r="T1208" s="301"/>
      <c r="U1208" s="301"/>
      <c r="V1208" s="301"/>
      <c r="W1208" s="301"/>
      <c r="X1208" s="301"/>
      <c r="Y1208" s="301"/>
      <c r="Z1208" s="301"/>
      <c r="AA1208" s="301"/>
      <c r="AB1208" s="301"/>
      <c r="AC1208" s="301"/>
      <c r="AD1208" s="301"/>
      <c r="AE1208" s="408"/>
      <c r="AF1208" s="408"/>
      <c r="AG1208" s="408"/>
      <c r="AH1208" s="408"/>
      <c r="AI1208" s="408"/>
      <c r="AJ1208" s="408"/>
      <c r="AK1208" s="408"/>
      <c r="AL1208" s="408"/>
      <c r="AM1208" s="408"/>
      <c r="AN1208" s="408"/>
      <c r="AO1208" s="408"/>
      <c r="AP1208" s="408"/>
      <c r="AQ1208" s="408"/>
      <c r="AR1208" s="408"/>
      <c r="AS1208" s="303"/>
    </row>
    <row r="1209" spans="1:45" ht="15" customHeight="1" outlineLevel="1">
      <c r="A1209" s="521">
        <v>5</v>
      </c>
      <c r="B1209" s="424" t="s">
        <v>98</v>
      </c>
      <c r="C1209" s="288" t="s">
        <v>25</v>
      </c>
      <c r="D1209" s="292"/>
      <c r="E1209" s="292"/>
      <c r="F1209" s="292"/>
      <c r="G1209" s="292"/>
      <c r="H1209" s="292"/>
      <c r="I1209" s="292"/>
      <c r="J1209" s="292"/>
      <c r="K1209" s="292"/>
      <c r="L1209" s="292"/>
      <c r="M1209" s="292"/>
      <c r="N1209" s="292"/>
      <c r="O1209" s="292"/>
      <c r="P1209" s="292"/>
      <c r="Q1209" s="288"/>
      <c r="R1209" s="292"/>
      <c r="S1209" s="292"/>
      <c r="T1209" s="292"/>
      <c r="U1209" s="292"/>
      <c r="V1209" s="292"/>
      <c r="W1209" s="292"/>
      <c r="X1209" s="292"/>
      <c r="Y1209" s="292"/>
      <c r="Z1209" s="292"/>
      <c r="AA1209" s="292"/>
      <c r="AB1209" s="292"/>
      <c r="AC1209" s="292"/>
      <c r="AD1209" s="292"/>
      <c r="AE1209" s="411"/>
      <c r="AF1209" s="411"/>
      <c r="AG1209" s="411"/>
      <c r="AH1209" s="411"/>
      <c r="AI1209" s="411"/>
      <c r="AJ1209" s="411"/>
      <c r="AK1209" s="411"/>
      <c r="AL1209" s="406"/>
      <c r="AM1209" s="406"/>
      <c r="AN1209" s="406"/>
      <c r="AO1209" s="406"/>
      <c r="AP1209" s="406"/>
      <c r="AQ1209" s="406"/>
      <c r="AR1209" s="406"/>
      <c r="AS1209" s="293">
        <f>SUM(AE1209:AR1209)</f>
        <v>0</v>
      </c>
    </row>
    <row r="1210" spans="1:45" ht="15" customHeight="1" outlineLevel="1">
      <c r="A1210" s="521"/>
      <c r="B1210" s="291" t="s">
        <v>718</v>
      </c>
      <c r="C1210" s="288" t="s">
        <v>163</v>
      </c>
      <c r="D1210" s="292"/>
      <c r="E1210" s="292"/>
      <c r="F1210" s="292"/>
      <c r="G1210" s="292"/>
      <c r="H1210" s="292"/>
      <c r="I1210" s="292"/>
      <c r="J1210" s="292"/>
      <c r="K1210" s="292"/>
      <c r="L1210" s="292"/>
      <c r="M1210" s="292"/>
      <c r="N1210" s="292"/>
      <c r="O1210" s="292"/>
      <c r="P1210" s="292"/>
      <c r="Q1210" s="464"/>
      <c r="R1210" s="292"/>
      <c r="S1210" s="292"/>
      <c r="T1210" s="292"/>
      <c r="U1210" s="292"/>
      <c r="V1210" s="292"/>
      <c r="W1210" s="292"/>
      <c r="X1210" s="292"/>
      <c r="Y1210" s="292"/>
      <c r="Z1210" s="292"/>
      <c r="AA1210" s="292"/>
      <c r="AB1210" s="292"/>
      <c r="AC1210" s="292"/>
      <c r="AD1210" s="292"/>
      <c r="AE1210" s="407">
        <f>AE1209</f>
        <v>0</v>
      </c>
      <c r="AF1210" s="407">
        <f t="shared" ref="AF1210:AR1210" si="3484">AF1209</f>
        <v>0</v>
      </c>
      <c r="AG1210" s="407">
        <f t="shared" si="3484"/>
        <v>0</v>
      </c>
      <c r="AH1210" s="407">
        <f t="shared" si="3484"/>
        <v>0</v>
      </c>
      <c r="AI1210" s="407">
        <f t="shared" si="3484"/>
        <v>0</v>
      </c>
      <c r="AJ1210" s="407">
        <f t="shared" si="3484"/>
        <v>0</v>
      </c>
      <c r="AK1210" s="407">
        <f t="shared" si="3484"/>
        <v>0</v>
      </c>
      <c r="AL1210" s="407">
        <f t="shared" si="3484"/>
        <v>0</v>
      </c>
      <c r="AM1210" s="407">
        <f t="shared" si="3484"/>
        <v>0</v>
      </c>
      <c r="AN1210" s="407">
        <f t="shared" si="3484"/>
        <v>0</v>
      </c>
      <c r="AO1210" s="407">
        <f t="shared" si="3484"/>
        <v>0</v>
      </c>
      <c r="AP1210" s="407">
        <f t="shared" si="3484"/>
        <v>0</v>
      </c>
      <c r="AQ1210" s="407">
        <f t="shared" si="3484"/>
        <v>0</v>
      </c>
      <c r="AR1210" s="407">
        <f t="shared" si="3484"/>
        <v>0</v>
      </c>
      <c r="AS1210" s="294"/>
    </row>
    <row r="1211" spans="1:45" ht="15" customHeight="1" outlineLevel="1">
      <c r="A1211" s="521"/>
      <c r="B1211" s="291"/>
      <c r="C1211" s="288"/>
      <c r="D1211" s="288"/>
      <c r="E1211" s="288"/>
      <c r="F1211" s="288"/>
      <c r="G1211" s="288"/>
      <c r="H1211" s="288"/>
      <c r="I1211" s="288"/>
      <c r="J1211" s="288"/>
      <c r="K1211" s="288"/>
      <c r="L1211" s="288"/>
      <c r="M1211" s="288"/>
      <c r="N1211" s="288"/>
      <c r="O1211" s="288"/>
      <c r="P1211" s="288"/>
      <c r="Q1211" s="288"/>
      <c r="R1211" s="288"/>
      <c r="S1211" s="288"/>
      <c r="T1211" s="288"/>
      <c r="U1211" s="288"/>
      <c r="V1211" s="288"/>
      <c r="W1211" s="288"/>
      <c r="X1211" s="288"/>
      <c r="Y1211" s="288"/>
      <c r="Z1211" s="288"/>
      <c r="AA1211" s="288"/>
      <c r="AB1211" s="288"/>
      <c r="AC1211" s="288"/>
      <c r="AD1211" s="288"/>
      <c r="AE1211" s="418"/>
      <c r="AF1211" s="419"/>
      <c r="AG1211" s="419"/>
      <c r="AH1211" s="419"/>
      <c r="AI1211" s="419"/>
      <c r="AJ1211" s="419"/>
      <c r="AK1211" s="419"/>
      <c r="AL1211" s="419"/>
      <c r="AM1211" s="419"/>
      <c r="AN1211" s="419"/>
      <c r="AO1211" s="419"/>
      <c r="AP1211" s="419"/>
      <c r="AQ1211" s="419"/>
      <c r="AR1211" s="419"/>
      <c r="AS1211" s="294"/>
    </row>
    <row r="1212" spans="1:45" ht="15.75" outlineLevel="1">
      <c r="A1212" s="521"/>
      <c r="B1212" s="316" t="s">
        <v>495</v>
      </c>
      <c r="C1212" s="286"/>
      <c r="D1212" s="286"/>
      <c r="E1212" s="286"/>
      <c r="F1212" s="286"/>
      <c r="G1212" s="286"/>
      <c r="H1212" s="286"/>
      <c r="I1212" s="286"/>
      <c r="J1212" s="286"/>
      <c r="K1212" s="286"/>
      <c r="L1212" s="286"/>
      <c r="M1212" s="286"/>
      <c r="N1212" s="286"/>
      <c r="O1212" s="286"/>
      <c r="P1212" s="286"/>
      <c r="Q1212" s="287"/>
      <c r="R1212" s="286"/>
      <c r="S1212" s="286"/>
      <c r="T1212" s="286"/>
      <c r="U1212" s="286"/>
      <c r="V1212" s="286"/>
      <c r="W1212" s="286"/>
      <c r="X1212" s="286"/>
      <c r="Y1212" s="286"/>
      <c r="Z1212" s="286"/>
      <c r="AA1212" s="286"/>
      <c r="AB1212" s="286"/>
      <c r="AC1212" s="286"/>
      <c r="AD1212" s="286"/>
      <c r="AE1212" s="410"/>
      <c r="AF1212" s="410"/>
      <c r="AG1212" s="410"/>
      <c r="AH1212" s="410"/>
      <c r="AI1212" s="410"/>
      <c r="AJ1212" s="410"/>
      <c r="AK1212" s="410"/>
      <c r="AL1212" s="410"/>
      <c r="AM1212" s="410"/>
      <c r="AN1212" s="410"/>
      <c r="AO1212" s="410"/>
      <c r="AP1212" s="410"/>
      <c r="AQ1212" s="410"/>
      <c r="AR1212" s="410"/>
      <c r="AS1212" s="289"/>
    </row>
    <row r="1213" spans="1:45" ht="15" customHeight="1" outlineLevel="1">
      <c r="A1213" s="521">
        <v>6</v>
      </c>
      <c r="B1213" s="424" t="s">
        <v>99</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customHeight="1" outlineLevel="1">
      <c r="A1214" s="521"/>
      <c r="B1214" s="291" t="s">
        <v>718</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85">AF1213</f>
        <v>0</v>
      </c>
      <c r="AG1214" s="407">
        <f t="shared" si="3485"/>
        <v>0</v>
      </c>
      <c r="AH1214" s="407">
        <f t="shared" si="3485"/>
        <v>0</v>
      </c>
      <c r="AI1214" s="407">
        <f t="shared" si="3485"/>
        <v>0</v>
      </c>
      <c r="AJ1214" s="407">
        <f t="shared" si="3485"/>
        <v>0</v>
      </c>
      <c r="AK1214" s="407">
        <f t="shared" si="3485"/>
        <v>0</v>
      </c>
      <c r="AL1214" s="407">
        <f t="shared" si="3485"/>
        <v>0</v>
      </c>
      <c r="AM1214" s="407">
        <f t="shared" si="3485"/>
        <v>0</v>
      </c>
      <c r="AN1214" s="407">
        <f t="shared" si="3485"/>
        <v>0</v>
      </c>
      <c r="AO1214" s="407">
        <f t="shared" si="3485"/>
        <v>0</v>
      </c>
      <c r="AP1214" s="407">
        <f t="shared" si="3485"/>
        <v>0</v>
      </c>
      <c r="AQ1214" s="407">
        <f t="shared" si="3485"/>
        <v>0</v>
      </c>
      <c r="AR1214" s="407">
        <f t="shared" si="3485"/>
        <v>0</v>
      </c>
      <c r="AS1214" s="308"/>
    </row>
    <row r="1215" spans="1:45" ht="15" customHeight="1" outlineLevel="1">
      <c r="A1215" s="521"/>
      <c r="B1215" s="307"/>
      <c r="C1215" s="309"/>
      <c r="D1215" s="288"/>
      <c r="E1215" s="288"/>
      <c r="F1215" s="288"/>
      <c r="G1215" s="288"/>
      <c r="H1215" s="288"/>
      <c r="I1215" s="288"/>
      <c r="J1215" s="288"/>
      <c r="K1215" s="288"/>
      <c r="L1215" s="288"/>
      <c r="M1215" s="288"/>
      <c r="N1215" s="288"/>
      <c r="O1215" s="288"/>
      <c r="P1215" s="288"/>
      <c r="Q1215" s="288"/>
      <c r="R1215" s="288"/>
      <c r="S1215" s="288"/>
      <c r="T1215" s="288"/>
      <c r="U1215" s="288"/>
      <c r="V1215" s="288"/>
      <c r="W1215" s="288"/>
      <c r="X1215" s="288"/>
      <c r="Y1215" s="288"/>
      <c r="Z1215" s="288"/>
      <c r="AA1215" s="288"/>
      <c r="AB1215" s="288"/>
      <c r="AC1215" s="288"/>
      <c r="AD1215" s="288"/>
      <c r="AE1215" s="412"/>
      <c r="AF1215" s="412"/>
      <c r="AG1215" s="412"/>
      <c r="AH1215" s="412"/>
      <c r="AI1215" s="412"/>
      <c r="AJ1215" s="412"/>
      <c r="AK1215" s="412"/>
      <c r="AL1215" s="412"/>
      <c r="AM1215" s="412"/>
      <c r="AN1215" s="412"/>
      <c r="AO1215" s="412"/>
      <c r="AP1215" s="412"/>
      <c r="AQ1215" s="412"/>
      <c r="AR1215" s="412"/>
      <c r="AS1215" s="310"/>
    </row>
    <row r="1216" spans="1:45" ht="15" customHeight="1" outlineLevel="1">
      <c r="A1216" s="521">
        <v>7</v>
      </c>
      <c r="B1216" s="424" t="s">
        <v>100</v>
      </c>
      <c r="C1216" s="288" t="s">
        <v>25</v>
      </c>
      <c r="D1216" s="292"/>
      <c r="E1216" s="292"/>
      <c r="F1216" s="292"/>
      <c r="G1216" s="292"/>
      <c r="H1216" s="292"/>
      <c r="I1216" s="292"/>
      <c r="J1216" s="292"/>
      <c r="K1216" s="292"/>
      <c r="L1216" s="292"/>
      <c r="M1216" s="292"/>
      <c r="N1216" s="292"/>
      <c r="O1216" s="292"/>
      <c r="P1216" s="292"/>
      <c r="Q1216" s="292">
        <v>12</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5" ht="15" customHeight="1" outlineLevel="1">
      <c r="A1217" s="521"/>
      <c r="B1217" s="291" t="s">
        <v>718</v>
      </c>
      <c r="C1217" s="288" t="s">
        <v>163</v>
      </c>
      <c r="D1217" s="292"/>
      <c r="E1217" s="292"/>
      <c r="F1217" s="292"/>
      <c r="G1217" s="292"/>
      <c r="H1217" s="292"/>
      <c r="I1217" s="292"/>
      <c r="J1217" s="292"/>
      <c r="K1217" s="292"/>
      <c r="L1217" s="292"/>
      <c r="M1217" s="292"/>
      <c r="N1217" s="292"/>
      <c r="O1217" s="292"/>
      <c r="P1217" s="292"/>
      <c r="Q1217" s="292">
        <f>Q1216</f>
        <v>12</v>
      </c>
      <c r="R1217" s="292"/>
      <c r="S1217" s="292"/>
      <c r="T1217" s="292"/>
      <c r="U1217" s="292"/>
      <c r="V1217" s="292"/>
      <c r="W1217" s="292"/>
      <c r="X1217" s="292"/>
      <c r="Y1217" s="292"/>
      <c r="Z1217" s="292"/>
      <c r="AA1217" s="292"/>
      <c r="AB1217" s="292"/>
      <c r="AC1217" s="292"/>
      <c r="AD1217" s="292"/>
      <c r="AE1217" s="407">
        <f>AE1216</f>
        <v>0</v>
      </c>
      <c r="AF1217" s="407">
        <f t="shared" ref="AF1217:AR1217" si="3486">AF1216</f>
        <v>0</v>
      </c>
      <c r="AG1217" s="407">
        <f t="shared" si="3486"/>
        <v>0</v>
      </c>
      <c r="AH1217" s="407">
        <f t="shared" si="3486"/>
        <v>0</v>
      </c>
      <c r="AI1217" s="407">
        <f t="shared" si="3486"/>
        <v>0</v>
      </c>
      <c r="AJ1217" s="407">
        <f t="shared" si="3486"/>
        <v>0</v>
      </c>
      <c r="AK1217" s="407">
        <f t="shared" si="3486"/>
        <v>0</v>
      </c>
      <c r="AL1217" s="407">
        <f t="shared" si="3486"/>
        <v>0</v>
      </c>
      <c r="AM1217" s="407">
        <f t="shared" si="3486"/>
        <v>0</v>
      </c>
      <c r="AN1217" s="407">
        <f t="shared" si="3486"/>
        <v>0</v>
      </c>
      <c r="AO1217" s="407">
        <f t="shared" si="3486"/>
        <v>0</v>
      </c>
      <c r="AP1217" s="407">
        <f t="shared" si="3486"/>
        <v>0</v>
      </c>
      <c r="AQ1217" s="407">
        <f t="shared" si="3486"/>
        <v>0</v>
      </c>
      <c r="AR1217" s="407">
        <f t="shared" si="3486"/>
        <v>0</v>
      </c>
      <c r="AS1217" s="308"/>
    </row>
    <row r="1218" spans="1:45" ht="15" customHeight="1" outlineLevel="1">
      <c r="A1218" s="521"/>
      <c r="B1218" s="311"/>
      <c r="C1218" s="309"/>
      <c r="D1218" s="288"/>
      <c r="E1218" s="288"/>
      <c r="F1218" s="288"/>
      <c r="G1218" s="288"/>
      <c r="H1218" s="288"/>
      <c r="I1218" s="288"/>
      <c r="J1218" s="288"/>
      <c r="K1218" s="288"/>
      <c r="L1218" s="288"/>
      <c r="M1218" s="288"/>
      <c r="N1218" s="288"/>
      <c r="O1218" s="288"/>
      <c r="P1218" s="288"/>
      <c r="Q1218" s="288"/>
      <c r="R1218" s="288"/>
      <c r="S1218" s="288"/>
      <c r="T1218" s="288"/>
      <c r="U1218" s="288"/>
      <c r="V1218" s="288"/>
      <c r="W1218" s="288"/>
      <c r="X1218" s="288"/>
      <c r="Y1218" s="288"/>
      <c r="Z1218" s="288"/>
      <c r="AA1218" s="288"/>
      <c r="AB1218" s="288"/>
      <c r="AC1218" s="288"/>
      <c r="AD1218" s="288"/>
      <c r="AE1218" s="412"/>
      <c r="AF1218" s="413"/>
      <c r="AG1218" s="412"/>
      <c r="AH1218" s="412"/>
      <c r="AI1218" s="412"/>
      <c r="AJ1218" s="412"/>
      <c r="AK1218" s="412"/>
      <c r="AL1218" s="412"/>
      <c r="AM1218" s="412"/>
      <c r="AN1218" s="412"/>
      <c r="AO1218" s="412"/>
      <c r="AP1218" s="412"/>
      <c r="AQ1218" s="412"/>
      <c r="AR1218" s="412"/>
      <c r="AS1218" s="310"/>
    </row>
    <row r="1219" spans="1:45" ht="15" customHeight="1" outlineLevel="1">
      <c r="A1219" s="521">
        <v>8</v>
      </c>
      <c r="B1219" s="424" t="s">
        <v>101</v>
      </c>
      <c r="C1219" s="288" t="s">
        <v>25</v>
      </c>
      <c r="D1219" s="292"/>
      <c r="E1219" s="292"/>
      <c r="F1219" s="292"/>
      <c r="G1219" s="292"/>
      <c r="H1219" s="292"/>
      <c r="I1219" s="292"/>
      <c r="J1219" s="292"/>
      <c r="K1219" s="292"/>
      <c r="L1219" s="292"/>
      <c r="M1219" s="292"/>
      <c r="N1219" s="292"/>
      <c r="O1219" s="292"/>
      <c r="P1219" s="292"/>
      <c r="Q1219" s="292">
        <v>12</v>
      </c>
      <c r="R1219" s="292"/>
      <c r="S1219" s="292"/>
      <c r="T1219" s="292"/>
      <c r="U1219" s="292"/>
      <c r="V1219" s="292"/>
      <c r="W1219" s="292"/>
      <c r="X1219" s="292"/>
      <c r="Y1219" s="292"/>
      <c r="Z1219" s="292"/>
      <c r="AA1219" s="292"/>
      <c r="AB1219" s="292"/>
      <c r="AC1219" s="292"/>
      <c r="AD1219" s="292"/>
      <c r="AE1219" s="411"/>
      <c r="AF1219" s="411"/>
      <c r="AG1219" s="411"/>
      <c r="AH1219" s="411"/>
      <c r="AI1219" s="411"/>
      <c r="AJ1219" s="411"/>
      <c r="AK1219" s="411"/>
      <c r="AL1219" s="411"/>
      <c r="AM1219" s="411"/>
      <c r="AN1219" s="411"/>
      <c r="AO1219" s="411"/>
      <c r="AP1219" s="411"/>
      <c r="AQ1219" s="411"/>
      <c r="AR1219" s="411"/>
      <c r="AS1219" s="293">
        <f>SUM(AE1219:AR1219)</f>
        <v>0</v>
      </c>
    </row>
    <row r="1220" spans="1:45" ht="15" customHeight="1" outlineLevel="1">
      <c r="A1220" s="521"/>
      <c r="B1220" s="291" t="s">
        <v>718</v>
      </c>
      <c r="C1220" s="288" t="s">
        <v>163</v>
      </c>
      <c r="D1220" s="292"/>
      <c r="E1220" s="292"/>
      <c r="F1220" s="292"/>
      <c r="G1220" s="292"/>
      <c r="H1220" s="292"/>
      <c r="I1220" s="292"/>
      <c r="J1220" s="292"/>
      <c r="K1220" s="292"/>
      <c r="L1220" s="292"/>
      <c r="M1220" s="292"/>
      <c r="N1220" s="292"/>
      <c r="O1220" s="292"/>
      <c r="P1220" s="292"/>
      <c r="Q1220" s="292">
        <f>Q1219</f>
        <v>12</v>
      </c>
      <c r="R1220" s="292"/>
      <c r="S1220" s="292"/>
      <c r="T1220" s="292"/>
      <c r="U1220" s="292"/>
      <c r="V1220" s="292"/>
      <c r="W1220" s="292"/>
      <c r="X1220" s="292"/>
      <c r="Y1220" s="292"/>
      <c r="Z1220" s="292"/>
      <c r="AA1220" s="292"/>
      <c r="AB1220" s="292"/>
      <c r="AC1220" s="292"/>
      <c r="AD1220" s="292"/>
      <c r="AE1220" s="407">
        <f>AE1219</f>
        <v>0</v>
      </c>
      <c r="AF1220" s="407">
        <f t="shared" ref="AF1220:AR1220" si="3487">AF1219</f>
        <v>0</v>
      </c>
      <c r="AG1220" s="407">
        <f t="shared" si="3487"/>
        <v>0</v>
      </c>
      <c r="AH1220" s="407">
        <f t="shared" si="3487"/>
        <v>0</v>
      </c>
      <c r="AI1220" s="407">
        <f t="shared" si="3487"/>
        <v>0</v>
      </c>
      <c r="AJ1220" s="407">
        <f t="shared" si="3487"/>
        <v>0</v>
      </c>
      <c r="AK1220" s="407">
        <f t="shared" si="3487"/>
        <v>0</v>
      </c>
      <c r="AL1220" s="407">
        <f t="shared" si="3487"/>
        <v>0</v>
      </c>
      <c r="AM1220" s="407">
        <f t="shared" si="3487"/>
        <v>0</v>
      </c>
      <c r="AN1220" s="407">
        <f t="shared" si="3487"/>
        <v>0</v>
      </c>
      <c r="AO1220" s="407">
        <f t="shared" si="3487"/>
        <v>0</v>
      </c>
      <c r="AP1220" s="407">
        <f t="shared" si="3487"/>
        <v>0</v>
      </c>
      <c r="AQ1220" s="407">
        <f t="shared" si="3487"/>
        <v>0</v>
      </c>
      <c r="AR1220" s="407">
        <f t="shared" si="3487"/>
        <v>0</v>
      </c>
      <c r="AS1220" s="308"/>
    </row>
    <row r="1221" spans="1:45" ht="15" customHeight="1" outlineLevel="1">
      <c r="A1221" s="521"/>
      <c r="B1221" s="311"/>
      <c r="C1221" s="309"/>
      <c r="D1221" s="313"/>
      <c r="E1221" s="313"/>
      <c r="F1221" s="313"/>
      <c r="G1221" s="313"/>
      <c r="H1221" s="313"/>
      <c r="I1221" s="313"/>
      <c r="J1221" s="313"/>
      <c r="K1221" s="313"/>
      <c r="L1221" s="313"/>
      <c r="M1221" s="313"/>
      <c r="N1221" s="313"/>
      <c r="O1221" s="313"/>
      <c r="P1221" s="313"/>
      <c r="Q1221" s="288"/>
      <c r="R1221" s="313"/>
      <c r="S1221" s="313"/>
      <c r="T1221" s="313"/>
      <c r="U1221" s="313"/>
      <c r="V1221" s="313"/>
      <c r="W1221" s="313"/>
      <c r="X1221" s="313"/>
      <c r="Y1221" s="313"/>
      <c r="Z1221" s="313"/>
      <c r="AA1221" s="313"/>
      <c r="AB1221" s="313"/>
      <c r="AC1221" s="313"/>
      <c r="AD1221" s="313"/>
      <c r="AE1221" s="412"/>
      <c r="AF1221" s="413"/>
      <c r="AG1221" s="412"/>
      <c r="AH1221" s="412"/>
      <c r="AI1221" s="412"/>
      <c r="AJ1221" s="412"/>
      <c r="AK1221" s="412"/>
      <c r="AL1221" s="412"/>
      <c r="AM1221" s="412"/>
      <c r="AN1221" s="412"/>
      <c r="AO1221" s="412"/>
      <c r="AP1221" s="412"/>
      <c r="AQ1221" s="412"/>
      <c r="AR1221" s="412"/>
      <c r="AS1221" s="310"/>
    </row>
    <row r="1222" spans="1:45" ht="15" customHeight="1" outlineLevel="1">
      <c r="A1222" s="521">
        <v>9</v>
      </c>
      <c r="B1222" s="424" t="s">
        <v>102</v>
      </c>
      <c r="C1222" s="288" t="s">
        <v>25</v>
      </c>
      <c r="D1222" s="292"/>
      <c r="E1222" s="292"/>
      <c r="F1222" s="292"/>
      <c r="G1222" s="292"/>
      <c r="H1222" s="292"/>
      <c r="I1222" s="292"/>
      <c r="J1222" s="292"/>
      <c r="K1222" s="292"/>
      <c r="L1222" s="292"/>
      <c r="M1222" s="292"/>
      <c r="N1222" s="292"/>
      <c r="O1222" s="292"/>
      <c r="P1222" s="292"/>
      <c r="Q1222" s="292">
        <v>12</v>
      </c>
      <c r="R1222" s="292"/>
      <c r="S1222" s="292"/>
      <c r="T1222" s="292"/>
      <c r="U1222" s="292"/>
      <c r="V1222" s="292"/>
      <c r="W1222" s="292"/>
      <c r="X1222" s="292"/>
      <c r="Y1222" s="292"/>
      <c r="Z1222" s="292"/>
      <c r="AA1222" s="292"/>
      <c r="AB1222" s="292"/>
      <c r="AC1222" s="292"/>
      <c r="AD1222" s="292"/>
      <c r="AE1222" s="411"/>
      <c r="AF1222" s="411"/>
      <c r="AG1222" s="411"/>
      <c r="AH1222" s="411"/>
      <c r="AI1222" s="411"/>
      <c r="AJ1222" s="411"/>
      <c r="AK1222" s="411"/>
      <c r="AL1222" s="411"/>
      <c r="AM1222" s="411"/>
      <c r="AN1222" s="411"/>
      <c r="AO1222" s="411"/>
      <c r="AP1222" s="411"/>
      <c r="AQ1222" s="411"/>
      <c r="AR1222" s="411"/>
      <c r="AS1222" s="293">
        <f>SUM(AE1222:AR1222)</f>
        <v>0</v>
      </c>
    </row>
    <row r="1223" spans="1:45" ht="15" customHeight="1" outlineLevel="1">
      <c r="A1223" s="521"/>
      <c r="B1223" s="291" t="s">
        <v>718</v>
      </c>
      <c r="C1223" s="288" t="s">
        <v>163</v>
      </c>
      <c r="D1223" s="292"/>
      <c r="E1223" s="292"/>
      <c r="F1223" s="292"/>
      <c r="G1223" s="292"/>
      <c r="H1223" s="292"/>
      <c r="I1223" s="292"/>
      <c r="J1223" s="292"/>
      <c r="K1223" s="292"/>
      <c r="L1223" s="292"/>
      <c r="M1223" s="292"/>
      <c r="N1223" s="292"/>
      <c r="O1223" s="292"/>
      <c r="P1223" s="292"/>
      <c r="Q1223" s="292">
        <f>Q1222</f>
        <v>12</v>
      </c>
      <c r="R1223" s="292"/>
      <c r="S1223" s="292"/>
      <c r="T1223" s="292"/>
      <c r="U1223" s="292"/>
      <c r="V1223" s="292"/>
      <c r="W1223" s="292"/>
      <c r="X1223" s="292"/>
      <c r="Y1223" s="292"/>
      <c r="Z1223" s="292"/>
      <c r="AA1223" s="292"/>
      <c r="AB1223" s="292"/>
      <c r="AC1223" s="292"/>
      <c r="AD1223" s="292"/>
      <c r="AE1223" s="407">
        <f>AE1222</f>
        <v>0</v>
      </c>
      <c r="AF1223" s="407">
        <f t="shared" ref="AF1223:AR1223" si="3488">AF1222</f>
        <v>0</v>
      </c>
      <c r="AG1223" s="407">
        <f t="shared" si="3488"/>
        <v>0</v>
      </c>
      <c r="AH1223" s="407">
        <f t="shared" si="3488"/>
        <v>0</v>
      </c>
      <c r="AI1223" s="407">
        <f t="shared" si="3488"/>
        <v>0</v>
      </c>
      <c r="AJ1223" s="407">
        <f t="shared" si="3488"/>
        <v>0</v>
      </c>
      <c r="AK1223" s="407">
        <f t="shared" si="3488"/>
        <v>0</v>
      </c>
      <c r="AL1223" s="407">
        <f t="shared" si="3488"/>
        <v>0</v>
      </c>
      <c r="AM1223" s="407">
        <f t="shared" si="3488"/>
        <v>0</v>
      </c>
      <c r="AN1223" s="407">
        <f t="shared" si="3488"/>
        <v>0</v>
      </c>
      <c r="AO1223" s="407">
        <f t="shared" si="3488"/>
        <v>0</v>
      </c>
      <c r="AP1223" s="407">
        <f t="shared" si="3488"/>
        <v>0</v>
      </c>
      <c r="AQ1223" s="407">
        <f t="shared" si="3488"/>
        <v>0</v>
      </c>
      <c r="AR1223" s="407">
        <f t="shared" si="3488"/>
        <v>0</v>
      </c>
      <c r="AS1223" s="308"/>
    </row>
    <row r="1224" spans="1:45" ht="15" customHeight="1" outlineLevel="1">
      <c r="A1224" s="521"/>
      <c r="B1224" s="311"/>
      <c r="C1224" s="309"/>
      <c r="D1224" s="313"/>
      <c r="E1224" s="313"/>
      <c r="F1224" s="313"/>
      <c r="G1224" s="313"/>
      <c r="H1224" s="313"/>
      <c r="I1224" s="313"/>
      <c r="J1224" s="313"/>
      <c r="K1224" s="313"/>
      <c r="L1224" s="313"/>
      <c r="M1224" s="313"/>
      <c r="N1224" s="313"/>
      <c r="O1224" s="313"/>
      <c r="P1224" s="313"/>
      <c r="Q1224" s="288"/>
      <c r="R1224" s="313"/>
      <c r="S1224" s="313"/>
      <c r="T1224" s="313"/>
      <c r="U1224" s="313"/>
      <c r="V1224" s="313"/>
      <c r="W1224" s="313"/>
      <c r="X1224" s="313"/>
      <c r="Y1224" s="313"/>
      <c r="Z1224" s="313"/>
      <c r="AA1224" s="313"/>
      <c r="AB1224" s="313"/>
      <c r="AC1224" s="313"/>
      <c r="AD1224" s="313"/>
      <c r="AE1224" s="412"/>
      <c r="AF1224" s="412"/>
      <c r="AG1224" s="412"/>
      <c r="AH1224" s="412"/>
      <c r="AI1224" s="412"/>
      <c r="AJ1224" s="412"/>
      <c r="AK1224" s="412"/>
      <c r="AL1224" s="412"/>
      <c r="AM1224" s="412"/>
      <c r="AN1224" s="412"/>
      <c r="AO1224" s="412"/>
      <c r="AP1224" s="412"/>
      <c r="AQ1224" s="412"/>
      <c r="AR1224" s="412"/>
      <c r="AS1224" s="310"/>
    </row>
    <row r="1225" spans="1:45" ht="15" customHeight="1" outlineLevel="1">
      <c r="A1225" s="521">
        <v>10</v>
      </c>
      <c r="B1225" s="424" t="s">
        <v>103</v>
      </c>
      <c r="C1225" s="288" t="s">
        <v>25</v>
      </c>
      <c r="D1225" s="292"/>
      <c r="E1225" s="292"/>
      <c r="F1225" s="292"/>
      <c r="G1225" s="292"/>
      <c r="H1225" s="292"/>
      <c r="I1225" s="292"/>
      <c r="J1225" s="292"/>
      <c r="K1225" s="292"/>
      <c r="L1225" s="292"/>
      <c r="M1225" s="292"/>
      <c r="N1225" s="292"/>
      <c r="O1225" s="292"/>
      <c r="P1225" s="292"/>
      <c r="Q1225" s="292">
        <v>3</v>
      </c>
      <c r="R1225" s="292"/>
      <c r="S1225" s="292"/>
      <c r="T1225" s="292"/>
      <c r="U1225" s="292"/>
      <c r="V1225" s="292"/>
      <c r="W1225" s="292"/>
      <c r="X1225" s="292"/>
      <c r="Y1225" s="292"/>
      <c r="Z1225" s="292"/>
      <c r="AA1225" s="292"/>
      <c r="AB1225" s="292"/>
      <c r="AC1225" s="292"/>
      <c r="AD1225" s="292"/>
      <c r="AE1225" s="411"/>
      <c r="AF1225" s="411"/>
      <c r="AG1225" s="411"/>
      <c r="AH1225" s="411"/>
      <c r="AI1225" s="411"/>
      <c r="AJ1225" s="411"/>
      <c r="AK1225" s="411"/>
      <c r="AL1225" s="411"/>
      <c r="AM1225" s="411"/>
      <c r="AN1225" s="411"/>
      <c r="AO1225" s="411"/>
      <c r="AP1225" s="411"/>
      <c r="AQ1225" s="411"/>
      <c r="AR1225" s="411"/>
      <c r="AS1225" s="293">
        <f>SUM(AE1225:AR1225)</f>
        <v>0</v>
      </c>
    </row>
    <row r="1226" spans="1:45" ht="15" customHeight="1" outlineLevel="1">
      <c r="A1226" s="521"/>
      <c r="B1226" s="291" t="s">
        <v>718</v>
      </c>
      <c r="C1226" s="288" t="s">
        <v>163</v>
      </c>
      <c r="D1226" s="292"/>
      <c r="E1226" s="292"/>
      <c r="F1226" s="292"/>
      <c r="G1226" s="292"/>
      <c r="H1226" s="292"/>
      <c r="I1226" s="292"/>
      <c r="J1226" s="292"/>
      <c r="K1226" s="292"/>
      <c r="L1226" s="292"/>
      <c r="M1226" s="292"/>
      <c r="N1226" s="292"/>
      <c r="O1226" s="292"/>
      <c r="P1226" s="292"/>
      <c r="Q1226" s="292">
        <f>Q1225</f>
        <v>3</v>
      </c>
      <c r="R1226" s="292"/>
      <c r="S1226" s="292"/>
      <c r="T1226" s="292"/>
      <c r="U1226" s="292"/>
      <c r="V1226" s="292"/>
      <c r="W1226" s="292"/>
      <c r="X1226" s="292"/>
      <c r="Y1226" s="292"/>
      <c r="Z1226" s="292"/>
      <c r="AA1226" s="292"/>
      <c r="AB1226" s="292"/>
      <c r="AC1226" s="292"/>
      <c r="AD1226" s="292"/>
      <c r="AE1226" s="407">
        <f>AE1225</f>
        <v>0</v>
      </c>
      <c r="AF1226" s="407">
        <f t="shared" ref="AF1226:AR1226" si="3489">AF1225</f>
        <v>0</v>
      </c>
      <c r="AG1226" s="407">
        <f t="shared" si="3489"/>
        <v>0</v>
      </c>
      <c r="AH1226" s="407">
        <f t="shared" si="3489"/>
        <v>0</v>
      </c>
      <c r="AI1226" s="407">
        <f t="shared" si="3489"/>
        <v>0</v>
      </c>
      <c r="AJ1226" s="407">
        <f t="shared" si="3489"/>
        <v>0</v>
      </c>
      <c r="AK1226" s="407">
        <f t="shared" si="3489"/>
        <v>0</v>
      </c>
      <c r="AL1226" s="407">
        <f t="shared" si="3489"/>
        <v>0</v>
      </c>
      <c r="AM1226" s="407">
        <f t="shared" si="3489"/>
        <v>0</v>
      </c>
      <c r="AN1226" s="407">
        <f t="shared" si="3489"/>
        <v>0</v>
      </c>
      <c r="AO1226" s="407">
        <f t="shared" si="3489"/>
        <v>0</v>
      </c>
      <c r="AP1226" s="407">
        <f t="shared" si="3489"/>
        <v>0</v>
      </c>
      <c r="AQ1226" s="407">
        <f t="shared" si="3489"/>
        <v>0</v>
      </c>
      <c r="AR1226" s="407">
        <f t="shared" si="3489"/>
        <v>0</v>
      </c>
      <c r="AS1226" s="308"/>
    </row>
    <row r="1227" spans="1:45" ht="15" customHeight="1" outlineLevel="1">
      <c r="A1227" s="521"/>
      <c r="B1227" s="311"/>
      <c r="C1227" s="309"/>
      <c r="D1227" s="313"/>
      <c r="E1227" s="313"/>
      <c r="F1227" s="313"/>
      <c r="G1227" s="313"/>
      <c r="H1227" s="313"/>
      <c r="I1227" s="313"/>
      <c r="J1227" s="313"/>
      <c r="K1227" s="313"/>
      <c r="L1227" s="313"/>
      <c r="M1227" s="313"/>
      <c r="N1227" s="313"/>
      <c r="O1227" s="313"/>
      <c r="P1227" s="313"/>
      <c r="Q1227" s="288"/>
      <c r="R1227" s="313"/>
      <c r="S1227" s="313"/>
      <c r="T1227" s="313"/>
      <c r="U1227" s="313"/>
      <c r="V1227" s="313"/>
      <c r="W1227" s="313"/>
      <c r="X1227" s="313"/>
      <c r="Y1227" s="313"/>
      <c r="Z1227" s="313"/>
      <c r="AA1227" s="313"/>
      <c r="AB1227" s="313"/>
      <c r="AC1227" s="313"/>
      <c r="AD1227" s="313"/>
      <c r="AE1227" s="412"/>
      <c r="AF1227" s="413"/>
      <c r="AG1227" s="412"/>
      <c r="AH1227" s="412"/>
      <c r="AI1227" s="412"/>
      <c r="AJ1227" s="412"/>
      <c r="AK1227" s="412"/>
      <c r="AL1227" s="412"/>
      <c r="AM1227" s="412"/>
      <c r="AN1227" s="412"/>
      <c r="AO1227" s="412"/>
      <c r="AP1227" s="412"/>
      <c r="AQ1227" s="412"/>
      <c r="AR1227" s="412"/>
      <c r="AS1227" s="310"/>
    </row>
    <row r="1228" spans="1:45" ht="15" customHeight="1" outlineLevel="1">
      <c r="A1228" s="521"/>
      <c r="B1228" s="285" t="s">
        <v>10</v>
      </c>
      <c r="C1228" s="286"/>
      <c r="D1228" s="286"/>
      <c r="E1228" s="286"/>
      <c r="F1228" s="286"/>
      <c r="G1228" s="286"/>
      <c r="H1228" s="286"/>
      <c r="I1228" s="286"/>
      <c r="J1228" s="286"/>
      <c r="K1228" s="286"/>
      <c r="L1228" s="286"/>
      <c r="M1228" s="286"/>
      <c r="N1228" s="286"/>
      <c r="O1228" s="286"/>
      <c r="P1228" s="286"/>
      <c r="Q1228" s="287"/>
      <c r="R1228" s="286"/>
      <c r="S1228" s="286"/>
      <c r="T1228" s="286"/>
      <c r="U1228" s="286"/>
      <c r="V1228" s="286"/>
      <c r="W1228" s="286"/>
      <c r="X1228" s="286"/>
      <c r="Y1228" s="286"/>
      <c r="Z1228" s="286"/>
      <c r="AA1228" s="286"/>
      <c r="AB1228" s="286"/>
      <c r="AC1228" s="286"/>
      <c r="AD1228" s="286"/>
      <c r="AE1228" s="410"/>
      <c r="AF1228" s="410"/>
      <c r="AG1228" s="410"/>
      <c r="AH1228" s="410"/>
      <c r="AI1228" s="410"/>
      <c r="AJ1228" s="410"/>
      <c r="AK1228" s="410"/>
      <c r="AL1228" s="410"/>
      <c r="AM1228" s="410"/>
      <c r="AN1228" s="410"/>
      <c r="AO1228" s="410"/>
      <c r="AP1228" s="410"/>
      <c r="AQ1228" s="410"/>
      <c r="AR1228" s="410"/>
      <c r="AS1228" s="289"/>
    </row>
    <row r="1229" spans="1:45" ht="15" customHeight="1" outlineLevel="1">
      <c r="A1229" s="521">
        <v>11</v>
      </c>
      <c r="B1229" s="424" t="s">
        <v>104</v>
      </c>
      <c r="C1229" s="288" t="s">
        <v>25</v>
      </c>
      <c r="D1229" s="292"/>
      <c r="E1229" s="292"/>
      <c r="F1229" s="292"/>
      <c r="G1229" s="292"/>
      <c r="H1229" s="292"/>
      <c r="I1229" s="292"/>
      <c r="J1229" s="292"/>
      <c r="K1229" s="292"/>
      <c r="L1229" s="292"/>
      <c r="M1229" s="292"/>
      <c r="N1229" s="292"/>
      <c r="O1229" s="292"/>
      <c r="P1229" s="292"/>
      <c r="Q1229" s="292">
        <v>12</v>
      </c>
      <c r="R1229" s="292"/>
      <c r="S1229" s="292"/>
      <c r="T1229" s="292"/>
      <c r="U1229" s="292"/>
      <c r="V1229" s="292"/>
      <c r="W1229" s="292"/>
      <c r="X1229" s="292"/>
      <c r="Y1229" s="292"/>
      <c r="Z1229" s="292"/>
      <c r="AA1229" s="292"/>
      <c r="AB1229" s="292"/>
      <c r="AC1229" s="292"/>
      <c r="AD1229" s="292"/>
      <c r="AE1229" s="422"/>
      <c r="AF1229" s="411"/>
      <c r="AG1229" s="411"/>
      <c r="AH1229" s="411"/>
      <c r="AI1229" s="411"/>
      <c r="AJ1229" s="411"/>
      <c r="AK1229" s="411"/>
      <c r="AL1229" s="411"/>
      <c r="AM1229" s="411"/>
      <c r="AN1229" s="411"/>
      <c r="AO1229" s="411"/>
      <c r="AP1229" s="411"/>
      <c r="AQ1229" s="411"/>
      <c r="AR1229" s="411"/>
      <c r="AS1229" s="293">
        <f>SUM(AE1229:AR1229)</f>
        <v>0</v>
      </c>
    </row>
    <row r="1230" spans="1:45" ht="15" customHeight="1" outlineLevel="1">
      <c r="A1230" s="521"/>
      <c r="B1230" s="291" t="s">
        <v>718</v>
      </c>
      <c r="C1230" s="288" t="s">
        <v>163</v>
      </c>
      <c r="D1230" s="292"/>
      <c r="E1230" s="292"/>
      <c r="F1230" s="292"/>
      <c r="G1230" s="292"/>
      <c r="H1230" s="292"/>
      <c r="I1230" s="292"/>
      <c r="J1230" s="292"/>
      <c r="K1230" s="292"/>
      <c r="L1230" s="292"/>
      <c r="M1230" s="292"/>
      <c r="N1230" s="292"/>
      <c r="O1230" s="292"/>
      <c r="P1230" s="292"/>
      <c r="Q1230" s="292">
        <f>Q1229</f>
        <v>12</v>
      </c>
      <c r="R1230" s="292"/>
      <c r="S1230" s="292"/>
      <c r="T1230" s="292"/>
      <c r="U1230" s="292"/>
      <c r="V1230" s="292"/>
      <c r="W1230" s="292"/>
      <c r="X1230" s="292"/>
      <c r="Y1230" s="292"/>
      <c r="Z1230" s="292"/>
      <c r="AA1230" s="292"/>
      <c r="AB1230" s="292"/>
      <c r="AC1230" s="292"/>
      <c r="AD1230" s="292"/>
      <c r="AE1230" s="407">
        <f>AE1229</f>
        <v>0</v>
      </c>
      <c r="AF1230" s="407">
        <f t="shared" ref="AF1230:AR1230" si="3490">AF1229</f>
        <v>0</v>
      </c>
      <c r="AG1230" s="407">
        <f t="shared" si="3490"/>
        <v>0</v>
      </c>
      <c r="AH1230" s="407">
        <f t="shared" si="3490"/>
        <v>0</v>
      </c>
      <c r="AI1230" s="407">
        <f t="shared" si="3490"/>
        <v>0</v>
      </c>
      <c r="AJ1230" s="407">
        <f t="shared" si="3490"/>
        <v>0</v>
      </c>
      <c r="AK1230" s="407">
        <f t="shared" si="3490"/>
        <v>0</v>
      </c>
      <c r="AL1230" s="407">
        <f t="shared" si="3490"/>
        <v>0</v>
      </c>
      <c r="AM1230" s="407">
        <f t="shared" si="3490"/>
        <v>0</v>
      </c>
      <c r="AN1230" s="407">
        <f t="shared" si="3490"/>
        <v>0</v>
      </c>
      <c r="AO1230" s="407">
        <f t="shared" si="3490"/>
        <v>0</v>
      </c>
      <c r="AP1230" s="407">
        <f t="shared" si="3490"/>
        <v>0</v>
      </c>
      <c r="AQ1230" s="407">
        <f t="shared" si="3490"/>
        <v>0</v>
      </c>
      <c r="AR1230" s="407">
        <f t="shared" si="3490"/>
        <v>0</v>
      </c>
      <c r="AS1230" s="294"/>
    </row>
    <row r="1231" spans="1:45" ht="15" customHeight="1" outlineLevel="1">
      <c r="A1231" s="521"/>
      <c r="B1231" s="312"/>
      <c r="C1231" s="302"/>
      <c r="D1231" s="288"/>
      <c r="E1231" s="288"/>
      <c r="F1231" s="288"/>
      <c r="G1231" s="288"/>
      <c r="H1231" s="288"/>
      <c r="I1231" s="288"/>
      <c r="J1231" s="288"/>
      <c r="K1231" s="288"/>
      <c r="L1231" s="288"/>
      <c r="M1231" s="288"/>
      <c r="N1231" s="288"/>
      <c r="O1231" s="288"/>
      <c r="P1231" s="288"/>
      <c r="Q1231" s="288"/>
      <c r="R1231" s="288"/>
      <c r="S1231" s="288"/>
      <c r="T1231" s="288"/>
      <c r="U1231" s="288"/>
      <c r="V1231" s="288"/>
      <c r="W1231" s="288"/>
      <c r="X1231" s="288"/>
      <c r="Y1231" s="288"/>
      <c r="Z1231" s="288"/>
      <c r="AA1231" s="288"/>
      <c r="AB1231" s="288"/>
      <c r="AC1231" s="288"/>
      <c r="AD1231" s="288"/>
      <c r="AE1231" s="408"/>
      <c r="AF1231" s="417"/>
      <c r="AG1231" s="417"/>
      <c r="AH1231" s="417"/>
      <c r="AI1231" s="417"/>
      <c r="AJ1231" s="417"/>
      <c r="AK1231" s="417"/>
      <c r="AL1231" s="417"/>
      <c r="AM1231" s="417"/>
      <c r="AN1231" s="417"/>
      <c r="AO1231" s="417"/>
      <c r="AP1231" s="417"/>
      <c r="AQ1231" s="417"/>
      <c r="AR1231" s="417"/>
      <c r="AS1231" s="303"/>
    </row>
    <row r="1232" spans="1:45" ht="28.5" customHeight="1" outlineLevel="1">
      <c r="A1232" s="521">
        <v>12</v>
      </c>
      <c r="B1232" s="424" t="s">
        <v>105</v>
      </c>
      <c r="C1232" s="288" t="s">
        <v>25</v>
      </c>
      <c r="D1232" s="292"/>
      <c r="E1232" s="292"/>
      <c r="F1232" s="292"/>
      <c r="G1232" s="292"/>
      <c r="H1232" s="292"/>
      <c r="I1232" s="292"/>
      <c r="J1232" s="292"/>
      <c r="K1232" s="292"/>
      <c r="L1232" s="292"/>
      <c r="M1232" s="292"/>
      <c r="N1232" s="292"/>
      <c r="O1232" s="292"/>
      <c r="P1232" s="292"/>
      <c r="Q1232" s="292">
        <v>12</v>
      </c>
      <c r="R1232" s="292"/>
      <c r="S1232" s="292"/>
      <c r="T1232" s="292"/>
      <c r="U1232" s="292"/>
      <c r="V1232" s="292"/>
      <c r="W1232" s="292"/>
      <c r="X1232" s="292"/>
      <c r="Y1232" s="292"/>
      <c r="Z1232" s="292"/>
      <c r="AA1232" s="292"/>
      <c r="AB1232" s="292"/>
      <c r="AC1232" s="292"/>
      <c r="AD1232" s="292"/>
      <c r="AE1232" s="406"/>
      <c r="AF1232" s="411"/>
      <c r="AG1232" s="411"/>
      <c r="AH1232" s="411"/>
      <c r="AI1232" s="411"/>
      <c r="AJ1232" s="411"/>
      <c r="AK1232" s="411"/>
      <c r="AL1232" s="411"/>
      <c r="AM1232" s="411"/>
      <c r="AN1232" s="411"/>
      <c r="AO1232" s="411"/>
      <c r="AP1232" s="411"/>
      <c r="AQ1232" s="411"/>
      <c r="AR1232" s="411"/>
      <c r="AS1232" s="293">
        <f>SUM(AE1232:AR1232)</f>
        <v>0</v>
      </c>
    </row>
    <row r="1233" spans="1:46" ht="15" customHeight="1" outlineLevel="1">
      <c r="A1233" s="521"/>
      <c r="B1233" s="291" t="s">
        <v>718</v>
      </c>
      <c r="C1233" s="288" t="s">
        <v>163</v>
      </c>
      <c r="D1233" s="292"/>
      <c r="E1233" s="292"/>
      <c r="F1233" s="292"/>
      <c r="G1233" s="292"/>
      <c r="H1233" s="292"/>
      <c r="I1233" s="292"/>
      <c r="J1233" s="292"/>
      <c r="K1233" s="292"/>
      <c r="L1233" s="292"/>
      <c r="M1233" s="292"/>
      <c r="N1233" s="292"/>
      <c r="O1233" s="292"/>
      <c r="P1233" s="292"/>
      <c r="Q1233" s="292">
        <f>Q1232</f>
        <v>12</v>
      </c>
      <c r="R1233" s="292"/>
      <c r="S1233" s="292"/>
      <c r="T1233" s="292"/>
      <c r="U1233" s="292"/>
      <c r="V1233" s="292"/>
      <c r="W1233" s="292"/>
      <c r="X1233" s="292"/>
      <c r="Y1233" s="292"/>
      <c r="Z1233" s="292"/>
      <c r="AA1233" s="292"/>
      <c r="AB1233" s="292"/>
      <c r="AC1233" s="292"/>
      <c r="AD1233" s="292"/>
      <c r="AE1233" s="407">
        <f>AE1232</f>
        <v>0</v>
      </c>
      <c r="AF1233" s="407">
        <f t="shared" ref="AF1233:AR1233" si="3491">AF1232</f>
        <v>0</v>
      </c>
      <c r="AG1233" s="407">
        <f t="shared" si="3491"/>
        <v>0</v>
      </c>
      <c r="AH1233" s="407">
        <f t="shared" si="3491"/>
        <v>0</v>
      </c>
      <c r="AI1233" s="407">
        <f t="shared" si="3491"/>
        <v>0</v>
      </c>
      <c r="AJ1233" s="407">
        <f t="shared" si="3491"/>
        <v>0</v>
      </c>
      <c r="AK1233" s="407">
        <f t="shared" si="3491"/>
        <v>0</v>
      </c>
      <c r="AL1233" s="407">
        <f t="shared" si="3491"/>
        <v>0</v>
      </c>
      <c r="AM1233" s="407">
        <f t="shared" si="3491"/>
        <v>0</v>
      </c>
      <c r="AN1233" s="407">
        <f t="shared" si="3491"/>
        <v>0</v>
      </c>
      <c r="AO1233" s="407">
        <f t="shared" si="3491"/>
        <v>0</v>
      </c>
      <c r="AP1233" s="407">
        <f t="shared" si="3491"/>
        <v>0</v>
      </c>
      <c r="AQ1233" s="407">
        <f t="shared" si="3491"/>
        <v>0</v>
      </c>
      <c r="AR1233" s="407">
        <f t="shared" si="3491"/>
        <v>0</v>
      </c>
      <c r="AS1233" s="294"/>
    </row>
    <row r="1234" spans="1:46" ht="15" customHeight="1" outlineLevel="1">
      <c r="A1234" s="521"/>
      <c r="B1234" s="312"/>
      <c r="C1234" s="302"/>
      <c r="D1234" s="288"/>
      <c r="E1234" s="288"/>
      <c r="F1234" s="288"/>
      <c r="G1234" s="288"/>
      <c r="H1234" s="288"/>
      <c r="I1234" s="288"/>
      <c r="J1234" s="288"/>
      <c r="K1234" s="288"/>
      <c r="L1234" s="288"/>
      <c r="M1234" s="288"/>
      <c r="N1234" s="288"/>
      <c r="O1234" s="288"/>
      <c r="P1234" s="288"/>
      <c r="Q1234" s="288"/>
      <c r="R1234" s="288"/>
      <c r="S1234" s="288"/>
      <c r="T1234" s="288"/>
      <c r="U1234" s="288"/>
      <c r="V1234" s="288"/>
      <c r="W1234" s="288"/>
      <c r="X1234" s="288"/>
      <c r="Y1234" s="288"/>
      <c r="Z1234" s="288"/>
      <c r="AA1234" s="288"/>
      <c r="AB1234" s="288"/>
      <c r="AC1234" s="288"/>
      <c r="AD1234" s="288"/>
      <c r="AE1234" s="418"/>
      <c r="AF1234" s="418"/>
      <c r="AG1234" s="408"/>
      <c r="AH1234" s="408"/>
      <c r="AI1234" s="408"/>
      <c r="AJ1234" s="408"/>
      <c r="AK1234" s="408"/>
      <c r="AL1234" s="408"/>
      <c r="AM1234" s="408"/>
      <c r="AN1234" s="408"/>
      <c r="AO1234" s="408"/>
      <c r="AP1234" s="408"/>
      <c r="AQ1234" s="408"/>
      <c r="AR1234" s="408"/>
      <c r="AS1234" s="303"/>
    </row>
    <row r="1235" spans="1:46" ht="15" customHeight="1" outlineLevel="1">
      <c r="A1235" s="521">
        <v>13</v>
      </c>
      <c r="B1235" s="424" t="s">
        <v>106</v>
      </c>
      <c r="C1235" s="288" t="s">
        <v>25</v>
      </c>
      <c r="D1235" s="292"/>
      <c r="E1235" s="292"/>
      <c r="F1235" s="292"/>
      <c r="G1235" s="292"/>
      <c r="H1235" s="292"/>
      <c r="I1235" s="292"/>
      <c r="J1235" s="292"/>
      <c r="K1235" s="292"/>
      <c r="L1235" s="292"/>
      <c r="M1235" s="292"/>
      <c r="N1235" s="292"/>
      <c r="O1235" s="292"/>
      <c r="P1235" s="292"/>
      <c r="Q1235" s="292">
        <v>12</v>
      </c>
      <c r="R1235" s="292"/>
      <c r="S1235" s="292"/>
      <c r="T1235" s="292"/>
      <c r="U1235" s="292"/>
      <c r="V1235" s="292"/>
      <c r="W1235" s="292"/>
      <c r="X1235" s="292"/>
      <c r="Y1235" s="292"/>
      <c r="Z1235" s="292"/>
      <c r="AA1235" s="292"/>
      <c r="AB1235" s="292"/>
      <c r="AC1235" s="292"/>
      <c r="AD1235" s="292"/>
      <c r="AE1235" s="406"/>
      <c r="AF1235" s="411"/>
      <c r="AG1235" s="411"/>
      <c r="AH1235" s="411"/>
      <c r="AI1235" s="411"/>
      <c r="AJ1235" s="411"/>
      <c r="AK1235" s="411"/>
      <c r="AL1235" s="411"/>
      <c r="AM1235" s="411"/>
      <c r="AN1235" s="411"/>
      <c r="AO1235" s="411"/>
      <c r="AP1235" s="411"/>
      <c r="AQ1235" s="411"/>
      <c r="AR1235" s="411"/>
      <c r="AS1235" s="293">
        <f>SUM(AE1235:AR1235)</f>
        <v>0</v>
      </c>
    </row>
    <row r="1236" spans="1:46" ht="15" customHeight="1" outlineLevel="1">
      <c r="A1236" s="521"/>
      <c r="B1236" s="291" t="s">
        <v>718</v>
      </c>
      <c r="C1236" s="288" t="s">
        <v>163</v>
      </c>
      <c r="D1236" s="292"/>
      <c r="E1236" s="292"/>
      <c r="F1236" s="292"/>
      <c r="G1236" s="292"/>
      <c r="H1236" s="292"/>
      <c r="I1236" s="292"/>
      <c r="J1236" s="292"/>
      <c r="K1236" s="292"/>
      <c r="L1236" s="292"/>
      <c r="M1236" s="292"/>
      <c r="N1236" s="292"/>
      <c r="O1236" s="292"/>
      <c r="P1236" s="292"/>
      <c r="Q1236" s="292">
        <f>Q1235</f>
        <v>12</v>
      </c>
      <c r="R1236" s="292"/>
      <c r="S1236" s="292"/>
      <c r="T1236" s="292"/>
      <c r="U1236" s="292"/>
      <c r="V1236" s="292"/>
      <c r="W1236" s="292"/>
      <c r="X1236" s="292"/>
      <c r="Y1236" s="292"/>
      <c r="Z1236" s="292"/>
      <c r="AA1236" s="292"/>
      <c r="AB1236" s="292"/>
      <c r="AC1236" s="292"/>
      <c r="AD1236" s="292"/>
      <c r="AE1236" s="407">
        <f>AE1235</f>
        <v>0</v>
      </c>
      <c r="AF1236" s="407">
        <f t="shared" ref="AF1236:AR1236" si="3492">AF1235</f>
        <v>0</v>
      </c>
      <c r="AG1236" s="407">
        <f t="shared" si="3492"/>
        <v>0</v>
      </c>
      <c r="AH1236" s="407">
        <f t="shared" si="3492"/>
        <v>0</v>
      </c>
      <c r="AI1236" s="407">
        <f t="shared" si="3492"/>
        <v>0</v>
      </c>
      <c r="AJ1236" s="407">
        <f t="shared" si="3492"/>
        <v>0</v>
      </c>
      <c r="AK1236" s="407">
        <f t="shared" si="3492"/>
        <v>0</v>
      </c>
      <c r="AL1236" s="407">
        <f t="shared" si="3492"/>
        <v>0</v>
      </c>
      <c r="AM1236" s="407">
        <f t="shared" si="3492"/>
        <v>0</v>
      </c>
      <c r="AN1236" s="407">
        <f t="shared" si="3492"/>
        <v>0</v>
      </c>
      <c r="AO1236" s="407">
        <f t="shared" si="3492"/>
        <v>0</v>
      </c>
      <c r="AP1236" s="407">
        <f t="shared" si="3492"/>
        <v>0</v>
      </c>
      <c r="AQ1236" s="407">
        <f t="shared" si="3492"/>
        <v>0</v>
      </c>
      <c r="AR1236" s="407">
        <f t="shared" si="3492"/>
        <v>0</v>
      </c>
      <c r="AS1236" s="303"/>
    </row>
    <row r="1237" spans="1:46" ht="15" customHeight="1" outlineLevel="1">
      <c r="A1237" s="521"/>
      <c r="B1237" s="312"/>
      <c r="C1237" s="302"/>
      <c r="D1237" s="288"/>
      <c r="E1237" s="288"/>
      <c r="F1237" s="288"/>
      <c r="G1237" s="288"/>
      <c r="H1237" s="288"/>
      <c r="I1237" s="288"/>
      <c r="J1237" s="288"/>
      <c r="K1237" s="288"/>
      <c r="L1237" s="288"/>
      <c r="M1237" s="288"/>
      <c r="N1237" s="288"/>
      <c r="O1237" s="288"/>
      <c r="P1237" s="288"/>
      <c r="Q1237" s="288"/>
      <c r="R1237" s="288"/>
      <c r="S1237" s="288"/>
      <c r="T1237" s="288"/>
      <c r="U1237" s="288"/>
      <c r="V1237" s="288"/>
      <c r="W1237" s="288"/>
      <c r="X1237" s="288"/>
      <c r="Y1237" s="288"/>
      <c r="Z1237" s="288"/>
      <c r="AA1237" s="288"/>
      <c r="AB1237" s="288"/>
      <c r="AC1237" s="288"/>
      <c r="AD1237" s="288"/>
      <c r="AE1237" s="408"/>
      <c r="AF1237" s="408"/>
      <c r="AG1237" s="408"/>
      <c r="AH1237" s="408"/>
      <c r="AI1237" s="408"/>
      <c r="AJ1237" s="408"/>
      <c r="AK1237" s="408"/>
      <c r="AL1237" s="408"/>
      <c r="AM1237" s="408"/>
      <c r="AN1237" s="408"/>
      <c r="AO1237" s="408"/>
      <c r="AP1237" s="408"/>
      <c r="AQ1237" s="408"/>
      <c r="AR1237" s="408"/>
      <c r="AS1237" s="303"/>
    </row>
    <row r="1238" spans="1:46" ht="15" customHeight="1" outlineLevel="1">
      <c r="A1238" s="521"/>
      <c r="B1238" s="285" t="s">
        <v>107</v>
      </c>
      <c r="C1238" s="286"/>
      <c r="D1238" s="287"/>
      <c r="E1238" s="287"/>
      <c r="F1238" s="287"/>
      <c r="G1238" s="287"/>
      <c r="H1238" s="287"/>
      <c r="I1238" s="287"/>
      <c r="J1238" s="287"/>
      <c r="K1238" s="287"/>
      <c r="L1238" s="287"/>
      <c r="M1238" s="287"/>
      <c r="N1238" s="287"/>
      <c r="O1238" s="287"/>
      <c r="P1238" s="287"/>
      <c r="Q1238" s="287"/>
      <c r="R1238" s="287"/>
      <c r="S1238" s="286"/>
      <c r="T1238" s="286"/>
      <c r="U1238" s="286"/>
      <c r="V1238" s="286"/>
      <c r="W1238" s="286"/>
      <c r="X1238" s="286"/>
      <c r="Y1238" s="286"/>
      <c r="Z1238" s="286"/>
      <c r="AA1238" s="286"/>
      <c r="AB1238" s="286"/>
      <c r="AC1238" s="286"/>
      <c r="AD1238" s="286"/>
      <c r="AE1238" s="410"/>
      <c r="AF1238" s="410"/>
      <c r="AG1238" s="410"/>
      <c r="AH1238" s="410"/>
      <c r="AI1238" s="410"/>
      <c r="AJ1238" s="410"/>
      <c r="AK1238" s="410"/>
      <c r="AL1238" s="410"/>
      <c r="AM1238" s="410"/>
      <c r="AN1238" s="410"/>
      <c r="AO1238" s="410"/>
      <c r="AP1238" s="410"/>
      <c r="AQ1238" s="410"/>
      <c r="AR1238" s="410"/>
      <c r="AS1238" s="289"/>
    </row>
    <row r="1239" spans="1:46" ht="15" customHeight="1" outlineLevel="1">
      <c r="A1239" s="521">
        <v>14</v>
      </c>
      <c r="B1239" s="312" t="s">
        <v>108</v>
      </c>
      <c r="C1239" s="288" t="s">
        <v>25</v>
      </c>
      <c r="D1239" s="292"/>
      <c r="E1239" s="292"/>
      <c r="F1239" s="292"/>
      <c r="G1239" s="292"/>
      <c r="H1239" s="292"/>
      <c r="I1239" s="292"/>
      <c r="J1239" s="292"/>
      <c r="K1239" s="292"/>
      <c r="L1239" s="292"/>
      <c r="M1239" s="292"/>
      <c r="N1239" s="292"/>
      <c r="O1239" s="292"/>
      <c r="P1239" s="292"/>
      <c r="Q1239" s="292">
        <v>12</v>
      </c>
      <c r="R1239" s="292"/>
      <c r="S1239" s="292"/>
      <c r="T1239" s="292"/>
      <c r="U1239" s="292"/>
      <c r="V1239" s="292"/>
      <c r="W1239" s="292"/>
      <c r="X1239" s="292"/>
      <c r="Y1239" s="292"/>
      <c r="Z1239" s="292"/>
      <c r="AA1239" s="292"/>
      <c r="AB1239" s="292"/>
      <c r="AC1239" s="292"/>
      <c r="AD1239" s="292"/>
      <c r="AE1239" s="406"/>
      <c r="AF1239" s="406"/>
      <c r="AG1239" s="406"/>
      <c r="AH1239" s="406"/>
      <c r="AI1239" s="406"/>
      <c r="AJ1239" s="406"/>
      <c r="AK1239" s="406"/>
      <c r="AL1239" s="406"/>
      <c r="AM1239" s="406"/>
      <c r="AN1239" s="406"/>
      <c r="AO1239" s="406"/>
      <c r="AP1239" s="406"/>
      <c r="AQ1239" s="406"/>
      <c r="AR1239" s="406"/>
      <c r="AS1239" s="293">
        <f>SUM(AE1239:AR1239)</f>
        <v>0</v>
      </c>
    </row>
    <row r="1240" spans="1:46" ht="15" customHeight="1" outlineLevel="1">
      <c r="A1240" s="521"/>
      <c r="B1240" s="291" t="s">
        <v>718</v>
      </c>
      <c r="C1240" s="288" t="s">
        <v>163</v>
      </c>
      <c r="D1240" s="292"/>
      <c r="E1240" s="292"/>
      <c r="F1240" s="292"/>
      <c r="G1240" s="292"/>
      <c r="H1240" s="292"/>
      <c r="I1240" s="292"/>
      <c r="J1240" s="292"/>
      <c r="K1240" s="292"/>
      <c r="L1240" s="292"/>
      <c r="M1240" s="292"/>
      <c r="N1240" s="292"/>
      <c r="O1240" s="292"/>
      <c r="P1240" s="292"/>
      <c r="Q1240" s="292">
        <f>Q1239</f>
        <v>12</v>
      </c>
      <c r="R1240" s="292"/>
      <c r="S1240" s="292"/>
      <c r="T1240" s="292"/>
      <c r="U1240" s="292"/>
      <c r="V1240" s="292"/>
      <c r="W1240" s="292"/>
      <c r="X1240" s="292"/>
      <c r="Y1240" s="292"/>
      <c r="Z1240" s="292"/>
      <c r="AA1240" s="292"/>
      <c r="AB1240" s="292"/>
      <c r="AC1240" s="292"/>
      <c r="AD1240" s="292"/>
      <c r="AE1240" s="407">
        <f>AE1239</f>
        <v>0</v>
      </c>
      <c r="AF1240" s="407">
        <f t="shared" ref="AF1240:AR1240" si="3493">AF1239</f>
        <v>0</v>
      </c>
      <c r="AG1240" s="407">
        <f t="shared" si="3493"/>
        <v>0</v>
      </c>
      <c r="AH1240" s="407">
        <f t="shared" si="3493"/>
        <v>0</v>
      </c>
      <c r="AI1240" s="407">
        <f t="shared" si="3493"/>
        <v>0</v>
      </c>
      <c r="AJ1240" s="407">
        <f t="shared" si="3493"/>
        <v>0</v>
      </c>
      <c r="AK1240" s="407">
        <f t="shared" si="3493"/>
        <v>0</v>
      </c>
      <c r="AL1240" s="407">
        <f t="shared" si="3493"/>
        <v>0</v>
      </c>
      <c r="AM1240" s="407">
        <f t="shared" si="3493"/>
        <v>0</v>
      </c>
      <c r="AN1240" s="407">
        <f t="shared" si="3493"/>
        <v>0</v>
      </c>
      <c r="AO1240" s="407">
        <f t="shared" si="3493"/>
        <v>0</v>
      </c>
      <c r="AP1240" s="407">
        <f t="shared" si="3493"/>
        <v>0</v>
      </c>
      <c r="AQ1240" s="407">
        <f t="shared" si="3493"/>
        <v>0</v>
      </c>
      <c r="AR1240" s="407">
        <f t="shared" si="3493"/>
        <v>0</v>
      </c>
      <c r="AS1240" s="294"/>
    </row>
    <row r="1241" spans="1:46" ht="15" customHeight="1" outlineLevel="1">
      <c r="A1241" s="521"/>
      <c r="B1241" s="312"/>
      <c r="C1241" s="302"/>
      <c r="D1241" s="288"/>
      <c r="E1241" s="288"/>
      <c r="F1241" s="288"/>
      <c r="G1241" s="288"/>
      <c r="H1241" s="288"/>
      <c r="I1241" s="288"/>
      <c r="J1241" s="288"/>
      <c r="K1241" s="288"/>
      <c r="L1241" s="288"/>
      <c r="M1241" s="288"/>
      <c r="N1241" s="288"/>
      <c r="O1241" s="288"/>
      <c r="P1241" s="288"/>
      <c r="Q1241" s="464"/>
      <c r="R1241" s="288"/>
      <c r="S1241" s="288"/>
      <c r="T1241" s="288"/>
      <c r="U1241" s="288"/>
      <c r="V1241" s="288"/>
      <c r="W1241" s="288"/>
      <c r="X1241" s="288"/>
      <c r="Y1241" s="288"/>
      <c r="Z1241" s="288"/>
      <c r="AA1241" s="288"/>
      <c r="AB1241" s="288"/>
      <c r="AC1241" s="288"/>
      <c r="AD1241" s="288"/>
      <c r="AE1241" s="408"/>
      <c r="AF1241" s="408"/>
      <c r="AG1241" s="408"/>
      <c r="AH1241" s="408"/>
      <c r="AI1241" s="408"/>
      <c r="AJ1241" s="408"/>
      <c r="AK1241" s="408"/>
      <c r="AL1241" s="408"/>
      <c r="AM1241" s="408"/>
      <c r="AN1241" s="408"/>
      <c r="AO1241" s="408"/>
      <c r="AP1241" s="408"/>
      <c r="AQ1241" s="408"/>
      <c r="AR1241" s="408"/>
      <c r="AS1241" s="298"/>
      <c r="AT1241" s="616"/>
    </row>
    <row r="1242" spans="1:46" s="306" customFormat="1" ht="15.75" outlineLevel="1">
      <c r="A1242" s="521"/>
      <c r="B1242" s="285" t="s">
        <v>487</v>
      </c>
      <c r="C1242" s="288"/>
      <c r="D1242" s="288"/>
      <c r="E1242" s="288"/>
      <c r="F1242" s="288"/>
      <c r="G1242" s="288"/>
      <c r="H1242" s="288"/>
      <c r="I1242" s="288"/>
      <c r="J1242" s="288"/>
      <c r="K1242" s="288"/>
      <c r="L1242" s="288"/>
      <c r="M1242" s="288"/>
      <c r="N1242" s="288"/>
      <c r="O1242" s="288"/>
      <c r="P1242" s="288"/>
      <c r="Q1242" s="288"/>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12"/>
      <c r="AL1242" s="412"/>
      <c r="AM1242" s="412"/>
      <c r="AN1242" s="412"/>
      <c r="AO1242" s="412"/>
      <c r="AP1242" s="412"/>
      <c r="AQ1242" s="412"/>
      <c r="AR1242" s="412"/>
      <c r="AS1242" s="506"/>
      <c r="AT1242" s="617"/>
    </row>
    <row r="1243" spans="1:46" outlineLevel="1">
      <c r="A1243" s="521">
        <v>15</v>
      </c>
      <c r="B1243" s="291" t="s">
        <v>492</v>
      </c>
      <c r="C1243" s="288" t="s">
        <v>25</v>
      </c>
      <c r="D1243" s="292"/>
      <c r="E1243" s="292"/>
      <c r="F1243" s="292"/>
      <c r="G1243" s="292"/>
      <c r="H1243" s="292"/>
      <c r="I1243" s="292"/>
      <c r="J1243" s="292"/>
      <c r="K1243" s="292"/>
      <c r="L1243" s="292"/>
      <c r="M1243" s="292"/>
      <c r="N1243" s="292"/>
      <c r="O1243" s="292"/>
      <c r="P1243" s="292"/>
      <c r="Q1243" s="292">
        <v>0</v>
      </c>
      <c r="R1243" s="292"/>
      <c r="S1243" s="292"/>
      <c r="T1243" s="292"/>
      <c r="U1243" s="292"/>
      <c r="V1243" s="292"/>
      <c r="W1243" s="292"/>
      <c r="X1243" s="292"/>
      <c r="Y1243" s="292"/>
      <c r="Z1243" s="292"/>
      <c r="AA1243" s="292"/>
      <c r="AB1243" s="292"/>
      <c r="AC1243" s="292"/>
      <c r="AD1243" s="292"/>
      <c r="AE1243" s="406"/>
      <c r="AF1243" s="406"/>
      <c r="AG1243" s="406"/>
      <c r="AH1243" s="406"/>
      <c r="AI1243" s="406"/>
      <c r="AJ1243" s="406"/>
      <c r="AK1243" s="406"/>
      <c r="AL1243" s="406"/>
      <c r="AM1243" s="406"/>
      <c r="AN1243" s="406"/>
      <c r="AO1243" s="406"/>
      <c r="AP1243" s="406"/>
      <c r="AQ1243" s="406"/>
      <c r="AR1243" s="406"/>
      <c r="AS1243" s="618">
        <f>SUM(AE1243:AR1243)</f>
        <v>0</v>
      </c>
      <c r="AT1243" s="616"/>
    </row>
    <row r="1244" spans="1:46" outlineLevel="1">
      <c r="A1244" s="521"/>
      <c r="B1244" s="291" t="s">
        <v>718</v>
      </c>
      <c r="C1244" s="288" t="s">
        <v>163</v>
      </c>
      <c r="D1244" s="292"/>
      <c r="E1244" s="292"/>
      <c r="F1244" s="292"/>
      <c r="G1244" s="292"/>
      <c r="H1244" s="292"/>
      <c r="I1244" s="292"/>
      <c r="J1244" s="292"/>
      <c r="K1244" s="292"/>
      <c r="L1244" s="292"/>
      <c r="M1244" s="292"/>
      <c r="N1244" s="292"/>
      <c r="O1244" s="292"/>
      <c r="P1244" s="292"/>
      <c r="Q1244" s="292">
        <f>Q1243</f>
        <v>0</v>
      </c>
      <c r="R1244" s="292"/>
      <c r="S1244" s="292"/>
      <c r="T1244" s="292"/>
      <c r="U1244" s="292"/>
      <c r="V1244" s="292"/>
      <c r="W1244" s="292"/>
      <c r="X1244" s="292"/>
      <c r="Y1244" s="292"/>
      <c r="Z1244" s="292"/>
      <c r="AA1244" s="292"/>
      <c r="AB1244" s="292"/>
      <c r="AC1244" s="292"/>
      <c r="AD1244" s="292"/>
      <c r="AE1244" s="407">
        <f>AE1243</f>
        <v>0</v>
      </c>
      <c r="AF1244" s="407">
        <f>AF1243</f>
        <v>0</v>
      </c>
      <c r="AG1244" s="407">
        <f t="shared" ref="AG1244:AI1244" si="3494">AG1243</f>
        <v>0</v>
      </c>
      <c r="AH1244" s="407">
        <f t="shared" si="3494"/>
        <v>0</v>
      </c>
      <c r="AI1244" s="407">
        <f t="shared" si="3494"/>
        <v>0</v>
      </c>
      <c r="AJ1244" s="407">
        <f>AJ1243</f>
        <v>0</v>
      </c>
      <c r="AK1244" s="407">
        <f t="shared" ref="AK1244:AR1244" si="3495">AK1243</f>
        <v>0</v>
      </c>
      <c r="AL1244" s="407">
        <f t="shared" si="3495"/>
        <v>0</v>
      </c>
      <c r="AM1244" s="407">
        <f t="shared" si="3495"/>
        <v>0</v>
      </c>
      <c r="AN1244" s="407">
        <f t="shared" si="3495"/>
        <v>0</v>
      </c>
      <c r="AO1244" s="407">
        <f t="shared" si="3495"/>
        <v>0</v>
      </c>
      <c r="AP1244" s="407">
        <f t="shared" si="3495"/>
        <v>0</v>
      </c>
      <c r="AQ1244" s="407">
        <f t="shared" si="3495"/>
        <v>0</v>
      </c>
      <c r="AR1244" s="407">
        <f t="shared" si="3495"/>
        <v>0</v>
      </c>
      <c r="AS1244" s="294"/>
    </row>
    <row r="1245" spans="1:46" outlineLevel="1">
      <c r="A1245" s="521"/>
      <c r="B1245" s="312"/>
      <c r="C1245" s="302"/>
      <c r="D1245" s="288"/>
      <c r="E1245" s="288"/>
      <c r="F1245" s="288"/>
      <c r="G1245" s="288"/>
      <c r="H1245" s="288"/>
      <c r="I1245" s="288"/>
      <c r="J1245" s="288"/>
      <c r="K1245" s="288"/>
      <c r="L1245" s="288"/>
      <c r="M1245" s="288"/>
      <c r="N1245" s="288"/>
      <c r="O1245" s="288"/>
      <c r="P1245" s="288"/>
      <c r="Q1245" s="288"/>
      <c r="R1245" s="288"/>
      <c r="S1245" s="288"/>
      <c r="T1245" s="288"/>
      <c r="U1245" s="288"/>
      <c r="V1245" s="288"/>
      <c r="W1245" s="288"/>
      <c r="X1245" s="288"/>
      <c r="Y1245" s="288"/>
      <c r="Z1245" s="288"/>
      <c r="AA1245" s="288"/>
      <c r="AB1245" s="288"/>
      <c r="AC1245" s="288"/>
      <c r="AD1245" s="288"/>
      <c r="AE1245" s="408"/>
      <c r="AF1245" s="408"/>
      <c r="AG1245" s="408"/>
      <c r="AH1245" s="408"/>
      <c r="AI1245" s="408"/>
      <c r="AJ1245" s="408"/>
      <c r="AK1245" s="408"/>
      <c r="AL1245" s="408"/>
      <c r="AM1245" s="408"/>
      <c r="AN1245" s="408"/>
      <c r="AO1245" s="408"/>
      <c r="AP1245" s="408"/>
      <c r="AQ1245" s="408"/>
      <c r="AR1245" s="408"/>
      <c r="AS1245" s="303"/>
    </row>
    <row r="1246" spans="1:46" s="280" customFormat="1" outlineLevel="1">
      <c r="A1246" s="521">
        <v>16</v>
      </c>
      <c r="B1246" s="321" t="s">
        <v>488</v>
      </c>
      <c r="C1246" s="288" t="s">
        <v>25</v>
      </c>
      <c r="D1246" s="292"/>
      <c r="E1246" s="292"/>
      <c r="F1246" s="292"/>
      <c r="G1246" s="292"/>
      <c r="H1246" s="292"/>
      <c r="I1246" s="292"/>
      <c r="J1246" s="292"/>
      <c r="K1246" s="292"/>
      <c r="L1246" s="292"/>
      <c r="M1246" s="292"/>
      <c r="N1246" s="292"/>
      <c r="O1246" s="292"/>
      <c r="P1246" s="292"/>
      <c r="Q1246" s="292">
        <v>0</v>
      </c>
      <c r="R1246" s="292"/>
      <c r="S1246" s="292"/>
      <c r="T1246" s="292"/>
      <c r="U1246" s="292"/>
      <c r="V1246" s="292"/>
      <c r="W1246" s="292"/>
      <c r="X1246" s="292"/>
      <c r="Y1246" s="292"/>
      <c r="Z1246" s="292"/>
      <c r="AA1246" s="292"/>
      <c r="AB1246" s="292"/>
      <c r="AC1246" s="292"/>
      <c r="AD1246" s="292"/>
      <c r="AE1246" s="406"/>
      <c r="AF1246" s="406"/>
      <c r="AG1246" s="406"/>
      <c r="AH1246" s="406"/>
      <c r="AI1246" s="406"/>
      <c r="AJ1246" s="406"/>
      <c r="AK1246" s="406"/>
      <c r="AL1246" s="406"/>
      <c r="AM1246" s="406"/>
      <c r="AN1246" s="406"/>
      <c r="AO1246" s="406"/>
      <c r="AP1246" s="406"/>
      <c r="AQ1246" s="406"/>
      <c r="AR1246" s="406"/>
      <c r="AS1246" s="293">
        <f>SUM(AE1246:AR1246)</f>
        <v>0</v>
      </c>
    </row>
    <row r="1247" spans="1:46" s="280" customFormat="1" outlineLevel="1">
      <c r="A1247" s="521"/>
      <c r="B1247" s="291" t="s">
        <v>718</v>
      </c>
      <c r="C1247" s="288" t="s">
        <v>163</v>
      </c>
      <c r="D1247" s="292"/>
      <c r="E1247" s="292"/>
      <c r="F1247" s="292"/>
      <c r="G1247" s="292"/>
      <c r="H1247" s="292"/>
      <c r="I1247" s="292"/>
      <c r="J1247" s="292"/>
      <c r="K1247" s="292"/>
      <c r="L1247" s="292"/>
      <c r="M1247" s="292"/>
      <c r="N1247" s="292"/>
      <c r="O1247" s="292"/>
      <c r="P1247" s="292"/>
      <c r="Q1247" s="292">
        <f>Q1246</f>
        <v>0</v>
      </c>
      <c r="R1247" s="292"/>
      <c r="S1247" s="292"/>
      <c r="T1247" s="292"/>
      <c r="U1247" s="292"/>
      <c r="V1247" s="292"/>
      <c r="W1247" s="292"/>
      <c r="X1247" s="292"/>
      <c r="Y1247" s="292"/>
      <c r="Z1247" s="292"/>
      <c r="AA1247" s="292"/>
      <c r="AB1247" s="292"/>
      <c r="AC1247" s="292"/>
      <c r="AD1247" s="292"/>
      <c r="AE1247" s="407">
        <f>AE1246</f>
        <v>0</v>
      </c>
      <c r="AF1247" s="407">
        <f t="shared" ref="AF1247:AQ1247" si="3496">AF1246</f>
        <v>0</v>
      </c>
      <c r="AG1247" s="407">
        <f t="shared" si="3496"/>
        <v>0</v>
      </c>
      <c r="AH1247" s="407">
        <f t="shared" si="3496"/>
        <v>0</v>
      </c>
      <c r="AI1247" s="407">
        <f t="shared" si="3496"/>
        <v>0</v>
      </c>
      <c r="AJ1247" s="407">
        <f t="shared" si="3496"/>
        <v>0</v>
      </c>
      <c r="AK1247" s="407">
        <f t="shared" si="3496"/>
        <v>0</v>
      </c>
      <c r="AL1247" s="407">
        <f t="shared" si="3496"/>
        <v>0</v>
      </c>
      <c r="AM1247" s="407">
        <f t="shared" si="3496"/>
        <v>0</v>
      </c>
      <c r="AN1247" s="407">
        <f t="shared" si="3496"/>
        <v>0</v>
      </c>
      <c r="AO1247" s="407">
        <f t="shared" si="3496"/>
        <v>0</v>
      </c>
      <c r="AP1247" s="407">
        <f t="shared" si="3496"/>
        <v>0</v>
      </c>
      <c r="AQ1247" s="407">
        <f t="shared" si="3496"/>
        <v>0</v>
      </c>
      <c r="AR1247" s="407">
        <f>AR1246</f>
        <v>0</v>
      </c>
      <c r="AS1247" s="294"/>
    </row>
    <row r="1248" spans="1:46" s="280" customFormat="1" outlineLevel="1">
      <c r="A1248" s="521"/>
      <c r="B1248" s="321"/>
      <c r="C1248" s="288"/>
      <c r="D1248" s="288"/>
      <c r="E1248" s="288"/>
      <c r="F1248" s="288"/>
      <c r="G1248" s="288"/>
      <c r="H1248" s="288"/>
      <c r="I1248" s="288"/>
      <c r="J1248" s="288"/>
      <c r="K1248" s="288"/>
      <c r="L1248" s="288"/>
      <c r="M1248" s="288"/>
      <c r="N1248" s="288"/>
      <c r="O1248" s="288"/>
      <c r="P1248" s="288"/>
      <c r="Q1248" s="288"/>
      <c r="R1248" s="288"/>
      <c r="S1248" s="288"/>
      <c r="T1248" s="288"/>
      <c r="U1248" s="288"/>
      <c r="V1248" s="288"/>
      <c r="W1248" s="288"/>
      <c r="X1248" s="288"/>
      <c r="Y1248" s="288"/>
      <c r="Z1248" s="288"/>
      <c r="AA1248" s="288"/>
      <c r="AB1248" s="288"/>
      <c r="AC1248" s="288"/>
      <c r="AD1248" s="288"/>
      <c r="AE1248" s="408"/>
      <c r="AF1248" s="408"/>
      <c r="AG1248" s="408"/>
      <c r="AH1248" s="408"/>
      <c r="AI1248" s="408"/>
      <c r="AJ1248" s="408"/>
      <c r="AK1248" s="412"/>
      <c r="AL1248" s="412"/>
      <c r="AM1248" s="412"/>
      <c r="AN1248" s="412"/>
      <c r="AO1248" s="412"/>
      <c r="AP1248" s="412"/>
      <c r="AQ1248" s="412"/>
      <c r="AR1248" s="412"/>
      <c r="AS1248" s="310"/>
    </row>
    <row r="1249" spans="1:45" ht="15.75" outlineLevel="1">
      <c r="A1249" s="521"/>
      <c r="B1249" s="508" t="s">
        <v>493</v>
      </c>
      <c r="C1249" s="317"/>
      <c r="D1249" s="287"/>
      <c r="E1249" s="286"/>
      <c r="F1249" s="286"/>
      <c r="G1249" s="286"/>
      <c r="H1249" s="286"/>
      <c r="I1249" s="286"/>
      <c r="J1249" s="286"/>
      <c r="K1249" s="286"/>
      <c r="L1249" s="286"/>
      <c r="M1249" s="286"/>
      <c r="N1249" s="286"/>
      <c r="O1249" s="286"/>
      <c r="P1249" s="286"/>
      <c r="Q1249" s="287"/>
      <c r="R1249" s="286"/>
      <c r="S1249" s="286"/>
      <c r="T1249" s="286"/>
      <c r="U1249" s="286"/>
      <c r="V1249" s="286"/>
      <c r="W1249" s="286"/>
      <c r="X1249" s="286"/>
      <c r="Y1249" s="286"/>
      <c r="Z1249" s="286"/>
      <c r="AA1249" s="286"/>
      <c r="AB1249" s="286"/>
      <c r="AC1249" s="286"/>
      <c r="AD1249" s="286"/>
      <c r="AE1249" s="410"/>
      <c r="AF1249" s="410"/>
      <c r="AG1249" s="410"/>
      <c r="AH1249" s="410"/>
      <c r="AI1249" s="410"/>
      <c r="AJ1249" s="410"/>
      <c r="AK1249" s="410"/>
      <c r="AL1249" s="410"/>
      <c r="AM1249" s="410"/>
      <c r="AN1249" s="410"/>
      <c r="AO1249" s="410"/>
      <c r="AP1249" s="410"/>
      <c r="AQ1249" s="410"/>
      <c r="AR1249" s="410"/>
      <c r="AS1249" s="289"/>
    </row>
    <row r="1250" spans="1:45" outlineLevel="1">
      <c r="A1250" s="521">
        <v>17</v>
      </c>
      <c r="B1250" s="424" t="s">
        <v>112</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outlineLevel="1">
      <c r="A1251" s="521"/>
      <c r="B1251" s="291" t="s">
        <v>718</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AE1250</f>
        <v>0</v>
      </c>
      <c r="AF1251" s="407">
        <f t="shared" ref="AF1251:AR1251" si="3497">AF1250</f>
        <v>0</v>
      </c>
      <c r="AG1251" s="407">
        <f t="shared" si="3497"/>
        <v>0</v>
      </c>
      <c r="AH1251" s="407">
        <f t="shared" si="3497"/>
        <v>0</v>
      </c>
      <c r="AI1251" s="407">
        <f t="shared" si="3497"/>
        <v>0</v>
      </c>
      <c r="AJ1251" s="407">
        <f t="shared" si="3497"/>
        <v>0</v>
      </c>
      <c r="AK1251" s="407">
        <f t="shared" si="3497"/>
        <v>0</v>
      </c>
      <c r="AL1251" s="407">
        <f t="shared" si="3497"/>
        <v>0</v>
      </c>
      <c r="AM1251" s="407">
        <f t="shared" si="3497"/>
        <v>0</v>
      </c>
      <c r="AN1251" s="407">
        <f t="shared" si="3497"/>
        <v>0</v>
      </c>
      <c r="AO1251" s="407">
        <f t="shared" si="3497"/>
        <v>0</v>
      </c>
      <c r="AP1251" s="407">
        <f t="shared" si="3497"/>
        <v>0</v>
      </c>
      <c r="AQ1251" s="407">
        <f t="shared" si="3497"/>
        <v>0</v>
      </c>
      <c r="AR1251" s="407">
        <f t="shared" si="3497"/>
        <v>0</v>
      </c>
      <c r="AS1251" s="303"/>
    </row>
    <row r="1252" spans="1:45" outlineLevel="1">
      <c r="A1252" s="521"/>
      <c r="B1252" s="291"/>
      <c r="C1252" s="288"/>
      <c r="D1252" s="288"/>
      <c r="E1252" s="288"/>
      <c r="F1252" s="288"/>
      <c r="G1252" s="288"/>
      <c r="H1252" s="288"/>
      <c r="I1252" s="288"/>
      <c r="J1252" s="288"/>
      <c r="K1252" s="288"/>
      <c r="L1252" s="288"/>
      <c r="M1252" s="288"/>
      <c r="N1252" s="288"/>
      <c r="O1252" s="288"/>
      <c r="P1252" s="288"/>
      <c r="Q1252" s="288"/>
      <c r="R1252" s="288"/>
      <c r="S1252" s="288"/>
      <c r="T1252" s="288"/>
      <c r="U1252" s="288"/>
      <c r="V1252" s="288"/>
      <c r="W1252" s="288"/>
      <c r="X1252" s="288"/>
      <c r="Y1252" s="288"/>
      <c r="Z1252" s="288"/>
      <c r="AA1252" s="288"/>
      <c r="AB1252" s="288"/>
      <c r="AC1252" s="288"/>
      <c r="AD1252" s="288"/>
      <c r="AE1252" s="418"/>
      <c r="AF1252" s="421"/>
      <c r="AG1252" s="421"/>
      <c r="AH1252" s="421"/>
      <c r="AI1252" s="421"/>
      <c r="AJ1252" s="421"/>
      <c r="AK1252" s="421"/>
      <c r="AL1252" s="421"/>
      <c r="AM1252" s="421"/>
      <c r="AN1252" s="421"/>
      <c r="AO1252" s="421"/>
      <c r="AP1252" s="421"/>
      <c r="AQ1252" s="421"/>
      <c r="AR1252" s="421"/>
      <c r="AS1252" s="303"/>
    </row>
    <row r="1253" spans="1:45" outlineLevel="1">
      <c r="A1253" s="521">
        <v>18</v>
      </c>
      <c r="B1253" s="424" t="s">
        <v>109</v>
      </c>
      <c r="C1253" s="288" t="s">
        <v>25</v>
      </c>
      <c r="D1253" s="292"/>
      <c r="E1253" s="292"/>
      <c r="F1253" s="292"/>
      <c r="G1253" s="292"/>
      <c r="H1253" s="292"/>
      <c r="I1253" s="292"/>
      <c r="J1253" s="292"/>
      <c r="K1253" s="292"/>
      <c r="L1253" s="292"/>
      <c r="M1253" s="292"/>
      <c r="N1253" s="292"/>
      <c r="O1253" s="292"/>
      <c r="P1253" s="292"/>
      <c r="Q1253" s="292">
        <v>12</v>
      </c>
      <c r="R1253" s="292"/>
      <c r="S1253" s="292"/>
      <c r="T1253" s="292"/>
      <c r="U1253" s="292"/>
      <c r="V1253" s="292"/>
      <c r="W1253" s="292"/>
      <c r="X1253" s="292"/>
      <c r="Y1253" s="292"/>
      <c r="Z1253" s="292"/>
      <c r="AA1253" s="292"/>
      <c r="AB1253" s="292"/>
      <c r="AC1253" s="292"/>
      <c r="AD1253" s="292"/>
      <c r="AE1253" s="422"/>
      <c r="AF1253" s="406"/>
      <c r="AG1253" s="406"/>
      <c r="AH1253" s="406"/>
      <c r="AI1253" s="406"/>
      <c r="AJ1253" s="406"/>
      <c r="AK1253" s="406"/>
      <c r="AL1253" s="411"/>
      <c r="AM1253" s="411"/>
      <c r="AN1253" s="411"/>
      <c r="AO1253" s="411"/>
      <c r="AP1253" s="411"/>
      <c r="AQ1253" s="411"/>
      <c r="AR1253" s="411"/>
      <c r="AS1253" s="293">
        <f>SUM(AE1253:AR1253)</f>
        <v>0</v>
      </c>
    </row>
    <row r="1254" spans="1:45" outlineLevel="1">
      <c r="A1254" s="521"/>
      <c r="B1254" s="291" t="s">
        <v>718</v>
      </c>
      <c r="C1254" s="288" t="s">
        <v>163</v>
      </c>
      <c r="D1254" s="292"/>
      <c r="E1254" s="292"/>
      <c r="F1254" s="292"/>
      <c r="G1254" s="292"/>
      <c r="H1254" s="292"/>
      <c r="I1254" s="292"/>
      <c r="J1254" s="292"/>
      <c r="K1254" s="292"/>
      <c r="L1254" s="292"/>
      <c r="M1254" s="292"/>
      <c r="N1254" s="292"/>
      <c r="O1254" s="292"/>
      <c r="P1254" s="292"/>
      <c r="Q1254" s="292">
        <f>Q1253</f>
        <v>12</v>
      </c>
      <c r="R1254" s="292"/>
      <c r="S1254" s="292"/>
      <c r="T1254" s="292"/>
      <c r="U1254" s="292"/>
      <c r="V1254" s="292"/>
      <c r="W1254" s="292"/>
      <c r="X1254" s="292"/>
      <c r="Y1254" s="292"/>
      <c r="Z1254" s="292"/>
      <c r="AA1254" s="292"/>
      <c r="AB1254" s="292"/>
      <c r="AC1254" s="292"/>
      <c r="AD1254" s="292"/>
      <c r="AE1254" s="407">
        <f>AE1253</f>
        <v>0</v>
      </c>
      <c r="AF1254" s="407">
        <f t="shared" ref="AF1254:AR1254" si="3498">AF1253</f>
        <v>0</v>
      </c>
      <c r="AG1254" s="407">
        <f t="shared" si="3498"/>
        <v>0</v>
      </c>
      <c r="AH1254" s="407">
        <f t="shared" si="3498"/>
        <v>0</v>
      </c>
      <c r="AI1254" s="407">
        <f t="shared" si="3498"/>
        <v>0</v>
      </c>
      <c r="AJ1254" s="407">
        <f t="shared" si="3498"/>
        <v>0</v>
      </c>
      <c r="AK1254" s="407">
        <f t="shared" si="3498"/>
        <v>0</v>
      </c>
      <c r="AL1254" s="407">
        <f t="shared" si="3498"/>
        <v>0</v>
      </c>
      <c r="AM1254" s="407">
        <f t="shared" si="3498"/>
        <v>0</v>
      </c>
      <c r="AN1254" s="407">
        <f t="shared" si="3498"/>
        <v>0</v>
      </c>
      <c r="AO1254" s="407">
        <f t="shared" si="3498"/>
        <v>0</v>
      </c>
      <c r="AP1254" s="407">
        <f t="shared" si="3498"/>
        <v>0</v>
      </c>
      <c r="AQ1254" s="407">
        <f t="shared" si="3498"/>
        <v>0</v>
      </c>
      <c r="AR1254" s="407">
        <f t="shared" si="3498"/>
        <v>0</v>
      </c>
      <c r="AS1254" s="303"/>
    </row>
    <row r="1255" spans="1:45" outlineLevel="1">
      <c r="A1255" s="521"/>
      <c r="B1255" s="319"/>
      <c r="C1255" s="288"/>
      <c r="D1255" s="288"/>
      <c r="E1255" s="288"/>
      <c r="F1255" s="288"/>
      <c r="G1255" s="288"/>
      <c r="H1255" s="288"/>
      <c r="I1255" s="288"/>
      <c r="J1255" s="288"/>
      <c r="K1255" s="288"/>
      <c r="L1255" s="288"/>
      <c r="M1255" s="288"/>
      <c r="N1255" s="288"/>
      <c r="O1255" s="288"/>
      <c r="P1255" s="288"/>
      <c r="Q1255" s="288"/>
      <c r="R1255" s="288"/>
      <c r="S1255" s="288"/>
      <c r="T1255" s="288"/>
      <c r="U1255" s="288"/>
      <c r="V1255" s="288"/>
      <c r="W1255" s="288"/>
      <c r="X1255" s="288"/>
      <c r="Y1255" s="288"/>
      <c r="Z1255" s="288"/>
      <c r="AA1255" s="288"/>
      <c r="AB1255" s="288"/>
      <c r="AC1255" s="288"/>
      <c r="AD1255" s="288"/>
      <c r="AE1255" s="419"/>
      <c r="AF1255" s="420"/>
      <c r="AG1255" s="420"/>
      <c r="AH1255" s="420"/>
      <c r="AI1255" s="420"/>
      <c r="AJ1255" s="420"/>
      <c r="AK1255" s="420"/>
      <c r="AL1255" s="420"/>
      <c r="AM1255" s="420"/>
      <c r="AN1255" s="420"/>
      <c r="AO1255" s="420"/>
      <c r="AP1255" s="420"/>
      <c r="AQ1255" s="420"/>
      <c r="AR1255" s="420"/>
      <c r="AS1255" s="294"/>
    </row>
    <row r="1256" spans="1:45" outlineLevel="1">
      <c r="A1256" s="521">
        <v>19</v>
      </c>
      <c r="B1256" s="424" t="s">
        <v>111</v>
      </c>
      <c r="C1256" s="288" t="s">
        <v>25</v>
      </c>
      <c r="D1256" s="292"/>
      <c r="E1256" s="292"/>
      <c r="F1256" s="292"/>
      <c r="G1256" s="292"/>
      <c r="H1256" s="292"/>
      <c r="I1256" s="292"/>
      <c r="J1256" s="292"/>
      <c r="K1256" s="292"/>
      <c r="L1256" s="292"/>
      <c r="M1256" s="292"/>
      <c r="N1256" s="292"/>
      <c r="O1256" s="292"/>
      <c r="P1256" s="292"/>
      <c r="Q1256" s="292">
        <v>12</v>
      </c>
      <c r="R1256" s="292"/>
      <c r="S1256" s="292"/>
      <c r="T1256" s="292"/>
      <c r="U1256" s="292"/>
      <c r="V1256" s="292"/>
      <c r="W1256" s="292"/>
      <c r="X1256" s="292"/>
      <c r="Y1256" s="292"/>
      <c r="Z1256" s="292"/>
      <c r="AA1256" s="292"/>
      <c r="AB1256" s="292"/>
      <c r="AC1256" s="292"/>
      <c r="AD1256" s="292"/>
      <c r="AE1256" s="422"/>
      <c r="AF1256" s="406"/>
      <c r="AG1256" s="406"/>
      <c r="AH1256" s="406"/>
      <c r="AI1256" s="406"/>
      <c r="AJ1256" s="406"/>
      <c r="AK1256" s="406"/>
      <c r="AL1256" s="411"/>
      <c r="AM1256" s="411"/>
      <c r="AN1256" s="411"/>
      <c r="AO1256" s="411"/>
      <c r="AP1256" s="411"/>
      <c r="AQ1256" s="411"/>
      <c r="AR1256" s="411"/>
      <c r="AS1256" s="293">
        <f>SUM(AE1256:AR1256)</f>
        <v>0</v>
      </c>
    </row>
    <row r="1257" spans="1:45" outlineLevel="1">
      <c r="A1257" s="521"/>
      <c r="B1257" s="291" t="s">
        <v>718</v>
      </c>
      <c r="C1257" s="288" t="s">
        <v>163</v>
      </c>
      <c r="D1257" s="292"/>
      <c r="E1257" s="292"/>
      <c r="F1257" s="292"/>
      <c r="G1257" s="292"/>
      <c r="H1257" s="292"/>
      <c r="I1257" s="292"/>
      <c r="J1257" s="292"/>
      <c r="K1257" s="292"/>
      <c r="L1257" s="292"/>
      <c r="M1257" s="292"/>
      <c r="N1257" s="292"/>
      <c r="O1257" s="292"/>
      <c r="P1257" s="292"/>
      <c r="Q1257" s="292">
        <f>Q1256</f>
        <v>12</v>
      </c>
      <c r="R1257" s="292"/>
      <c r="S1257" s="292"/>
      <c r="T1257" s="292"/>
      <c r="U1257" s="292"/>
      <c r="V1257" s="292"/>
      <c r="W1257" s="292"/>
      <c r="X1257" s="292"/>
      <c r="Y1257" s="292"/>
      <c r="Z1257" s="292"/>
      <c r="AA1257" s="292"/>
      <c r="AB1257" s="292"/>
      <c r="AC1257" s="292"/>
      <c r="AD1257" s="292"/>
      <c r="AE1257" s="407">
        <f>AE1256</f>
        <v>0</v>
      </c>
      <c r="AF1257" s="407">
        <f t="shared" ref="AF1257:AR1257" si="3499">AF1256</f>
        <v>0</v>
      </c>
      <c r="AG1257" s="407">
        <f t="shared" si="3499"/>
        <v>0</v>
      </c>
      <c r="AH1257" s="407">
        <f t="shared" si="3499"/>
        <v>0</v>
      </c>
      <c r="AI1257" s="407">
        <f t="shared" si="3499"/>
        <v>0</v>
      </c>
      <c r="AJ1257" s="407">
        <f t="shared" si="3499"/>
        <v>0</v>
      </c>
      <c r="AK1257" s="407">
        <f t="shared" si="3499"/>
        <v>0</v>
      </c>
      <c r="AL1257" s="407">
        <f t="shared" si="3499"/>
        <v>0</v>
      </c>
      <c r="AM1257" s="407">
        <f t="shared" si="3499"/>
        <v>0</v>
      </c>
      <c r="AN1257" s="407">
        <f t="shared" si="3499"/>
        <v>0</v>
      </c>
      <c r="AO1257" s="407">
        <f t="shared" si="3499"/>
        <v>0</v>
      </c>
      <c r="AP1257" s="407">
        <f t="shared" si="3499"/>
        <v>0</v>
      </c>
      <c r="AQ1257" s="407">
        <f t="shared" si="3499"/>
        <v>0</v>
      </c>
      <c r="AR1257" s="407">
        <f t="shared" si="3499"/>
        <v>0</v>
      </c>
      <c r="AS1257" s="294"/>
    </row>
    <row r="1258" spans="1:45" outlineLevel="1">
      <c r="A1258" s="521"/>
      <c r="B1258" s="319"/>
      <c r="C1258" s="288"/>
      <c r="D1258" s="288"/>
      <c r="E1258" s="288"/>
      <c r="F1258" s="288"/>
      <c r="G1258" s="288"/>
      <c r="H1258" s="288"/>
      <c r="I1258" s="288"/>
      <c r="J1258" s="288"/>
      <c r="K1258" s="288"/>
      <c r="L1258" s="288"/>
      <c r="M1258" s="288"/>
      <c r="N1258" s="288"/>
      <c r="O1258" s="288"/>
      <c r="P1258" s="288"/>
      <c r="Q1258" s="288"/>
      <c r="R1258" s="288"/>
      <c r="S1258" s="288"/>
      <c r="T1258" s="288"/>
      <c r="U1258" s="288"/>
      <c r="V1258" s="288"/>
      <c r="W1258" s="288"/>
      <c r="X1258" s="288"/>
      <c r="Y1258" s="288"/>
      <c r="Z1258" s="288"/>
      <c r="AA1258" s="288"/>
      <c r="AB1258" s="288"/>
      <c r="AC1258" s="288"/>
      <c r="AD1258" s="288"/>
      <c r="AE1258" s="408"/>
      <c r="AF1258" s="408"/>
      <c r="AG1258" s="408"/>
      <c r="AH1258" s="408"/>
      <c r="AI1258" s="408"/>
      <c r="AJ1258" s="408"/>
      <c r="AK1258" s="408"/>
      <c r="AL1258" s="408"/>
      <c r="AM1258" s="408"/>
      <c r="AN1258" s="408"/>
      <c r="AO1258" s="408"/>
      <c r="AP1258" s="408"/>
      <c r="AQ1258" s="408"/>
      <c r="AR1258" s="408"/>
      <c r="AS1258" s="303"/>
    </row>
    <row r="1259" spans="1:45" outlineLevel="1">
      <c r="A1259" s="521">
        <v>20</v>
      </c>
      <c r="B1259" s="424" t="s">
        <v>110</v>
      </c>
      <c r="C1259" s="288" t="s">
        <v>25</v>
      </c>
      <c r="D1259" s="292"/>
      <c r="E1259" s="292"/>
      <c r="F1259" s="292"/>
      <c r="G1259" s="292"/>
      <c r="H1259" s="292"/>
      <c r="I1259" s="292"/>
      <c r="J1259" s="292"/>
      <c r="K1259" s="292"/>
      <c r="L1259" s="292"/>
      <c r="M1259" s="292"/>
      <c r="N1259" s="292"/>
      <c r="O1259" s="292"/>
      <c r="P1259" s="292"/>
      <c r="Q1259" s="292">
        <v>12</v>
      </c>
      <c r="R1259" s="292"/>
      <c r="S1259" s="292"/>
      <c r="T1259" s="292"/>
      <c r="U1259" s="292"/>
      <c r="V1259" s="292"/>
      <c r="W1259" s="292"/>
      <c r="X1259" s="292"/>
      <c r="Y1259" s="292"/>
      <c r="Z1259" s="292"/>
      <c r="AA1259" s="292"/>
      <c r="AB1259" s="292"/>
      <c r="AC1259" s="292"/>
      <c r="AD1259" s="292"/>
      <c r="AE1259" s="422"/>
      <c r="AF1259" s="406"/>
      <c r="AG1259" s="406"/>
      <c r="AH1259" s="406"/>
      <c r="AI1259" s="406"/>
      <c r="AJ1259" s="406"/>
      <c r="AK1259" s="406"/>
      <c r="AL1259" s="411"/>
      <c r="AM1259" s="411"/>
      <c r="AN1259" s="411"/>
      <c r="AO1259" s="411"/>
      <c r="AP1259" s="411"/>
      <c r="AQ1259" s="411"/>
      <c r="AR1259" s="411"/>
      <c r="AS1259" s="293">
        <f>SUM(AE1259:AR1259)</f>
        <v>0</v>
      </c>
    </row>
    <row r="1260" spans="1:45" outlineLevel="1">
      <c r="A1260" s="521"/>
      <c r="B1260" s="291" t="s">
        <v>718</v>
      </c>
      <c r="C1260" s="288" t="s">
        <v>163</v>
      </c>
      <c r="D1260" s="292"/>
      <c r="E1260" s="292"/>
      <c r="F1260" s="292"/>
      <c r="G1260" s="292"/>
      <c r="H1260" s="292"/>
      <c r="I1260" s="292"/>
      <c r="J1260" s="292"/>
      <c r="K1260" s="292"/>
      <c r="L1260" s="292"/>
      <c r="M1260" s="292"/>
      <c r="N1260" s="292"/>
      <c r="O1260" s="292"/>
      <c r="P1260" s="292"/>
      <c r="Q1260" s="292">
        <f>Q1259</f>
        <v>12</v>
      </c>
      <c r="R1260" s="292"/>
      <c r="S1260" s="292"/>
      <c r="T1260" s="292"/>
      <c r="U1260" s="292"/>
      <c r="V1260" s="292"/>
      <c r="W1260" s="292"/>
      <c r="X1260" s="292"/>
      <c r="Y1260" s="292"/>
      <c r="Z1260" s="292"/>
      <c r="AA1260" s="292"/>
      <c r="AB1260" s="292"/>
      <c r="AC1260" s="292"/>
      <c r="AD1260" s="292"/>
      <c r="AE1260" s="407">
        <f t="shared" ref="AE1260:AR1260" si="3500">AE1259</f>
        <v>0</v>
      </c>
      <c r="AF1260" s="407">
        <f t="shared" si="3500"/>
        <v>0</v>
      </c>
      <c r="AG1260" s="407">
        <f t="shared" si="3500"/>
        <v>0</v>
      </c>
      <c r="AH1260" s="407">
        <f t="shared" si="3500"/>
        <v>0</v>
      </c>
      <c r="AI1260" s="407">
        <f t="shared" si="3500"/>
        <v>0</v>
      </c>
      <c r="AJ1260" s="407">
        <f t="shared" si="3500"/>
        <v>0</v>
      </c>
      <c r="AK1260" s="407">
        <f t="shared" si="3500"/>
        <v>0</v>
      </c>
      <c r="AL1260" s="407">
        <f t="shared" si="3500"/>
        <v>0</v>
      </c>
      <c r="AM1260" s="407">
        <f t="shared" si="3500"/>
        <v>0</v>
      </c>
      <c r="AN1260" s="407">
        <f t="shared" si="3500"/>
        <v>0</v>
      </c>
      <c r="AO1260" s="407">
        <f t="shared" si="3500"/>
        <v>0</v>
      </c>
      <c r="AP1260" s="407">
        <f t="shared" si="3500"/>
        <v>0</v>
      </c>
      <c r="AQ1260" s="407">
        <f t="shared" si="3500"/>
        <v>0</v>
      </c>
      <c r="AR1260" s="407">
        <f t="shared" si="3500"/>
        <v>0</v>
      </c>
      <c r="AS1260" s="303"/>
    </row>
    <row r="1261" spans="1:45" ht="15.75" outlineLevel="1">
      <c r="A1261" s="521"/>
      <c r="B1261" s="320"/>
      <c r="C1261" s="297"/>
      <c r="D1261" s="288"/>
      <c r="E1261" s="288"/>
      <c r="F1261" s="288"/>
      <c r="G1261" s="288"/>
      <c r="H1261" s="288"/>
      <c r="I1261" s="288"/>
      <c r="J1261" s="288"/>
      <c r="K1261" s="288"/>
      <c r="L1261" s="288"/>
      <c r="M1261" s="288"/>
      <c r="N1261" s="288"/>
      <c r="O1261" s="288"/>
      <c r="P1261" s="288"/>
      <c r="Q1261" s="297"/>
      <c r="R1261" s="288"/>
      <c r="S1261" s="288"/>
      <c r="T1261" s="288"/>
      <c r="U1261" s="288"/>
      <c r="V1261" s="288"/>
      <c r="W1261" s="288"/>
      <c r="X1261" s="288"/>
      <c r="Y1261" s="288"/>
      <c r="Z1261" s="288"/>
      <c r="AA1261" s="288"/>
      <c r="AB1261" s="288"/>
      <c r="AC1261" s="288"/>
      <c r="AD1261" s="288"/>
      <c r="AE1261" s="408"/>
      <c r="AF1261" s="408"/>
      <c r="AG1261" s="408"/>
      <c r="AH1261" s="408"/>
      <c r="AI1261" s="408"/>
      <c r="AJ1261" s="408"/>
      <c r="AK1261" s="408"/>
      <c r="AL1261" s="408"/>
      <c r="AM1261" s="408"/>
      <c r="AN1261" s="408"/>
      <c r="AO1261" s="408"/>
      <c r="AP1261" s="408"/>
      <c r="AQ1261" s="408"/>
      <c r="AR1261" s="408"/>
      <c r="AS1261" s="303"/>
    </row>
    <row r="1262" spans="1:45" ht="15.75" outlineLevel="1">
      <c r="A1262" s="521"/>
      <c r="B1262" s="507" t="s">
        <v>500</v>
      </c>
      <c r="C1262" s="288"/>
      <c r="D1262" s="288"/>
      <c r="E1262" s="288"/>
      <c r="F1262" s="288"/>
      <c r="G1262" s="288"/>
      <c r="H1262" s="288"/>
      <c r="I1262" s="288"/>
      <c r="J1262" s="288"/>
      <c r="K1262" s="288"/>
      <c r="L1262" s="288"/>
      <c r="M1262" s="288"/>
      <c r="N1262" s="288"/>
      <c r="O1262" s="288"/>
      <c r="P1262" s="288"/>
      <c r="Q1262" s="288"/>
      <c r="R1262" s="288"/>
      <c r="S1262" s="288"/>
      <c r="T1262" s="288"/>
      <c r="U1262" s="288"/>
      <c r="V1262" s="288"/>
      <c r="W1262" s="288"/>
      <c r="X1262" s="288"/>
      <c r="Y1262" s="288"/>
      <c r="Z1262" s="288"/>
      <c r="AA1262" s="288"/>
      <c r="AB1262" s="288"/>
      <c r="AC1262" s="288"/>
      <c r="AD1262" s="288"/>
      <c r="AE1262" s="418"/>
      <c r="AF1262" s="421"/>
      <c r="AG1262" s="421"/>
      <c r="AH1262" s="421"/>
      <c r="AI1262" s="421"/>
      <c r="AJ1262" s="421"/>
      <c r="AK1262" s="421"/>
      <c r="AL1262" s="421"/>
      <c r="AM1262" s="421"/>
      <c r="AN1262" s="421"/>
      <c r="AO1262" s="421"/>
      <c r="AP1262" s="421"/>
      <c r="AQ1262" s="421"/>
      <c r="AR1262" s="421"/>
      <c r="AS1262" s="303"/>
    </row>
    <row r="1263" spans="1:45" ht="15.75" outlineLevel="1">
      <c r="A1263" s="521"/>
      <c r="B1263" s="493" t="s">
        <v>496</v>
      </c>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customHeight="1" outlineLevel="1">
      <c r="A1264" s="521">
        <v>21</v>
      </c>
      <c r="B1264" s="424" t="s">
        <v>113</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customHeight="1" outlineLevel="1">
      <c r="A1265" s="521"/>
      <c r="B1265" s="291" t="s">
        <v>718</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501">AF1264</f>
        <v>0</v>
      </c>
      <c r="AG1265" s="407">
        <f t="shared" si="3501"/>
        <v>0</v>
      </c>
      <c r="AH1265" s="407">
        <f t="shared" si="3501"/>
        <v>0</v>
      </c>
      <c r="AI1265" s="407">
        <f t="shared" si="3501"/>
        <v>0</v>
      </c>
      <c r="AJ1265" s="407">
        <f t="shared" si="3501"/>
        <v>0</v>
      </c>
      <c r="AK1265" s="407">
        <f t="shared" si="3501"/>
        <v>0</v>
      </c>
      <c r="AL1265" s="407">
        <f t="shared" si="3501"/>
        <v>0</v>
      </c>
      <c r="AM1265" s="407">
        <f t="shared" si="3501"/>
        <v>0</v>
      </c>
      <c r="AN1265" s="407">
        <f t="shared" si="3501"/>
        <v>0</v>
      </c>
      <c r="AO1265" s="407">
        <f t="shared" si="3501"/>
        <v>0</v>
      </c>
      <c r="AP1265" s="407">
        <f t="shared" si="3501"/>
        <v>0</v>
      </c>
      <c r="AQ1265" s="407">
        <f t="shared" si="3501"/>
        <v>0</v>
      </c>
      <c r="AR1265" s="407">
        <f t="shared" si="3501"/>
        <v>0</v>
      </c>
      <c r="AS1265" s="303"/>
    </row>
    <row r="1266" spans="1:45" ht="15"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18"/>
      <c r="AF1266" s="421"/>
      <c r="AG1266" s="421"/>
      <c r="AH1266" s="421"/>
      <c r="AI1266" s="421"/>
      <c r="AJ1266" s="421"/>
      <c r="AK1266" s="421"/>
      <c r="AL1266" s="421"/>
      <c r="AM1266" s="421"/>
      <c r="AN1266" s="421"/>
      <c r="AO1266" s="421"/>
      <c r="AP1266" s="421"/>
      <c r="AQ1266" s="421"/>
      <c r="AR1266" s="421"/>
      <c r="AS1266" s="303"/>
    </row>
    <row r="1267" spans="1:45" ht="15" customHeight="1" outlineLevel="1">
      <c r="A1267" s="521">
        <v>22</v>
      </c>
      <c r="B1267" s="424" t="s">
        <v>114</v>
      </c>
      <c r="C1267" s="288" t="s">
        <v>25</v>
      </c>
      <c r="D1267" s="292"/>
      <c r="E1267" s="292"/>
      <c r="F1267" s="292"/>
      <c r="G1267" s="292"/>
      <c r="H1267" s="292"/>
      <c r="I1267" s="292"/>
      <c r="J1267" s="292"/>
      <c r="K1267" s="292"/>
      <c r="L1267" s="292"/>
      <c r="M1267" s="292"/>
      <c r="N1267" s="292"/>
      <c r="O1267" s="292"/>
      <c r="P1267" s="292"/>
      <c r="Q1267" s="288"/>
      <c r="R1267" s="292"/>
      <c r="S1267" s="292"/>
      <c r="T1267" s="292"/>
      <c r="U1267" s="292"/>
      <c r="V1267" s="292"/>
      <c r="W1267" s="292"/>
      <c r="X1267" s="292"/>
      <c r="Y1267" s="292"/>
      <c r="Z1267" s="292"/>
      <c r="AA1267" s="292"/>
      <c r="AB1267" s="292"/>
      <c r="AC1267" s="292"/>
      <c r="AD1267" s="292"/>
      <c r="AE1267" s="406"/>
      <c r="AF1267" s="406"/>
      <c r="AG1267" s="406"/>
      <c r="AH1267" s="406"/>
      <c r="AI1267" s="406"/>
      <c r="AJ1267" s="406"/>
      <c r="AK1267" s="406"/>
      <c r="AL1267" s="406"/>
      <c r="AM1267" s="406"/>
      <c r="AN1267" s="406"/>
      <c r="AO1267" s="406"/>
      <c r="AP1267" s="406"/>
      <c r="AQ1267" s="406"/>
      <c r="AR1267" s="406"/>
      <c r="AS1267" s="293">
        <f>SUM(AE1267:AR1267)</f>
        <v>0</v>
      </c>
    </row>
    <row r="1268" spans="1:45" ht="15" customHeight="1" outlineLevel="1">
      <c r="A1268" s="521"/>
      <c r="B1268" s="291" t="s">
        <v>718</v>
      </c>
      <c r="C1268" s="288" t="s">
        <v>163</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7">
        <f>AE1267</f>
        <v>0</v>
      </c>
      <c r="AF1268" s="407">
        <f t="shared" ref="AF1268:AR1268" si="3502">AF1267</f>
        <v>0</v>
      </c>
      <c r="AG1268" s="407">
        <f t="shared" si="3502"/>
        <v>0</v>
      </c>
      <c r="AH1268" s="407">
        <f t="shared" si="3502"/>
        <v>0</v>
      </c>
      <c r="AI1268" s="407">
        <f t="shared" si="3502"/>
        <v>0</v>
      </c>
      <c r="AJ1268" s="407">
        <f t="shared" si="3502"/>
        <v>0</v>
      </c>
      <c r="AK1268" s="407">
        <f t="shared" si="3502"/>
        <v>0</v>
      </c>
      <c r="AL1268" s="407">
        <f t="shared" si="3502"/>
        <v>0</v>
      </c>
      <c r="AM1268" s="407">
        <f t="shared" si="3502"/>
        <v>0</v>
      </c>
      <c r="AN1268" s="407">
        <f t="shared" si="3502"/>
        <v>0</v>
      </c>
      <c r="AO1268" s="407">
        <f t="shared" si="3502"/>
        <v>0</v>
      </c>
      <c r="AP1268" s="407">
        <f t="shared" si="3502"/>
        <v>0</v>
      </c>
      <c r="AQ1268" s="407">
        <f t="shared" si="3502"/>
        <v>0</v>
      </c>
      <c r="AR1268" s="407">
        <f t="shared" si="3502"/>
        <v>0</v>
      </c>
      <c r="AS1268" s="303"/>
    </row>
    <row r="1269" spans="1:45" ht="15" customHeight="1" outlineLevel="1">
      <c r="A1269" s="521"/>
      <c r="B1269" s="291"/>
      <c r="C1269" s="288"/>
      <c r="D1269" s="288"/>
      <c r="E1269" s="288"/>
      <c r="F1269" s="288"/>
      <c r="G1269" s="288"/>
      <c r="H1269" s="288"/>
      <c r="I1269" s="288"/>
      <c r="J1269" s="288"/>
      <c r="K1269" s="288"/>
      <c r="L1269" s="288"/>
      <c r="M1269" s="288"/>
      <c r="N1269" s="288"/>
      <c r="O1269" s="288"/>
      <c r="P1269" s="288"/>
      <c r="Q1269" s="288"/>
      <c r="R1269" s="288"/>
      <c r="S1269" s="288"/>
      <c r="T1269" s="288"/>
      <c r="U1269" s="288"/>
      <c r="V1269" s="288"/>
      <c r="W1269" s="288"/>
      <c r="X1269" s="288"/>
      <c r="Y1269" s="288"/>
      <c r="Z1269" s="288"/>
      <c r="AA1269" s="288"/>
      <c r="AB1269" s="288"/>
      <c r="AC1269" s="288"/>
      <c r="AD1269" s="288"/>
      <c r="AE1269" s="418"/>
      <c r="AF1269" s="421"/>
      <c r="AG1269" s="421"/>
      <c r="AH1269" s="421"/>
      <c r="AI1269" s="421"/>
      <c r="AJ1269" s="421"/>
      <c r="AK1269" s="421"/>
      <c r="AL1269" s="421"/>
      <c r="AM1269" s="421"/>
      <c r="AN1269" s="421"/>
      <c r="AO1269" s="421"/>
      <c r="AP1269" s="421"/>
      <c r="AQ1269" s="421"/>
      <c r="AR1269" s="421"/>
      <c r="AS1269" s="303"/>
    </row>
    <row r="1270" spans="1:45" ht="15" customHeight="1" outlineLevel="1">
      <c r="A1270" s="521">
        <v>23</v>
      </c>
      <c r="B1270" s="424" t="s">
        <v>115</v>
      </c>
      <c r="C1270" s="288" t="s">
        <v>25</v>
      </c>
      <c r="D1270" s="292">
        <v>7472.6226165612161</v>
      </c>
      <c r="E1270" s="292">
        <v>7472.6226165612161</v>
      </c>
      <c r="F1270" s="292">
        <v>7472.6226165612161</v>
      </c>
      <c r="G1270" s="292">
        <v>7472.6226165612161</v>
      </c>
      <c r="H1270" s="292">
        <v>7472.6226165612161</v>
      </c>
      <c r="I1270" s="292">
        <v>7472.6226165612161</v>
      </c>
      <c r="J1270" s="292">
        <v>7472.6226165612161</v>
      </c>
      <c r="K1270" s="292">
        <v>7472.6226165612161</v>
      </c>
      <c r="L1270" s="292">
        <v>7472.6226165612161</v>
      </c>
      <c r="M1270" s="292">
        <v>7472.6226165612161</v>
      </c>
      <c r="N1270" s="292">
        <v>7380.0311879539595</v>
      </c>
      <c r="O1270" s="292">
        <v>7380.0311879539595</v>
      </c>
      <c r="P1270" s="292">
        <v>7380.0311879539595</v>
      </c>
      <c r="Q1270" s="288"/>
      <c r="R1270" s="292">
        <v>1.8552142857142855</v>
      </c>
      <c r="S1270" s="292">
        <v>1.8552142857142855</v>
      </c>
      <c r="T1270" s="292">
        <v>1.8552142857142855</v>
      </c>
      <c r="U1270" s="292">
        <v>1.8552142857142855</v>
      </c>
      <c r="V1270" s="292">
        <v>1.8552142857142855</v>
      </c>
      <c r="W1270" s="292">
        <v>1.8552142857142855</v>
      </c>
      <c r="X1270" s="292">
        <v>1.8552142857142855</v>
      </c>
      <c r="Y1270" s="292">
        <v>1.8552142857142855</v>
      </c>
      <c r="Z1270" s="292">
        <v>1.8552142857142855</v>
      </c>
      <c r="AA1270" s="292">
        <v>1.8552142857142855</v>
      </c>
      <c r="AB1270" s="292">
        <v>1.8552142857142855</v>
      </c>
      <c r="AC1270" s="292">
        <v>1.8552142857142855</v>
      </c>
      <c r="AD1270" s="292">
        <v>1.8552142857142855</v>
      </c>
      <c r="AE1270" s="862">
        <v>1</v>
      </c>
      <c r="AF1270" s="406"/>
      <c r="AG1270" s="406"/>
      <c r="AH1270" s="406"/>
      <c r="AI1270" s="406"/>
      <c r="AJ1270" s="406"/>
      <c r="AK1270" s="406"/>
      <c r="AL1270" s="406"/>
      <c r="AM1270" s="406"/>
      <c r="AN1270" s="406"/>
      <c r="AO1270" s="406"/>
      <c r="AP1270" s="406"/>
      <c r="AQ1270" s="406"/>
      <c r="AR1270" s="406"/>
      <c r="AS1270" s="293">
        <f>SUM(AE1270:AR1270)</f>
        <v>1</v>
      </c>
    </row>
    <row r="1271" spans="1:45" ht="15" customHeight="1" outlineLevel="1">
      <c r="A1271" s="521"/>
      <c r="B1271" s="291" t="s">
        <v>718</v>
      </c>
      <c r="C1271" s="288" t="s">
        <v>163</v>
      </c>
      <c r="D1271" s="292"/>
      <c r="E1271" s="292"/>
      <c r="F1271" s="292"/>
      <c r="G1271" s="292"/>
      <c r="H1271" s="292"/>
      <c r="I1271" s="292"/>
      <c r="J1271" s="292"/>
      <c r="K1271" s="292"/>
      <c r="L1271" s="292"/>
      <c r="M1271" s="292"/>
      <c r="N1271" s="292"/>
      <c r="O1271" s="292"/>
      <c r="P1271" s="292"/>
      <c r="Q1271" s="288"/>
      <c r="R1271" s="292"/>
      <c r="S1271" s="292"/>
      <c r="T1271" s="292"/>
      <c r="U1271" s="292"/>
      <c r="V1271" s="292"/>
      <c r="W1271" s="292"/>
      <c r="X1271" s="292"/>
      <c r="Y1271" s="292"/>
      <c r="Z1271" s="292"/>
      <c r="AA1271" s="292"/>
      <c r="AB1271" s="292"/>
      <c r="AC1271" s="292"/>
      <c r="AD1271" s="292"/>
      <c r="AE1271" s="407">
        <f>AE1270</f>
        <v>1</v>
      </c>
      <c r="AF1271" s="407">
        <f t="shared" ref="AF1271:AR1271" si="3503">AF1270</f>
        <v>0</v>
      </c>
      <c r="AG1271" s="407">
        <f t="shared" si="3503"/>
        <v>0</v>
      </c>
      <c r="AH1271" s="407">
        <f t="shared" si="3503"/>
        <v>0</v>
      </c>
      <c r="AI1271" s="407">
        <f t="shared" si="3503"/>
        <v>0</v>
      </c>
      <c r="AJ1271" s="407">
        <f t="shared" si="3503"/>
        <v>0</v>
      </c>
      <c r="AK1271" s="407">
        <f t="shared" si="3503"/>
        <v>0</v>
      </c>
      <c r="AL1271" s="407">
        <f t="shared" si="3503"/>
        <v>0</v>
      </c>
      <c r="AM1271" s="407">
        <f t="shared" si="3503"/>
        <v>0</v>
      </c>
      <c r="AN1271" s="407">
        <f t="shared" si="3503"/>
        <v>0</v>
      </c>
      <c r="AO1271" s="407">
        <f t="shared" si="3503"/>
        <v>0</v>
      </c>
      <c r="AP1271" s="407">
        <f t="shared" si="3503"/>
        <v>0</v>
      </c>
      <c r="AQ1271" s="407">
        <f t="shared" si="3503"/>
        <v>0</v>
      </c>
      <c r="AR1271" s="407">
        <f t="shared" si="3503"/>
        <v>0</v>
      </c>
      <c r="AS1271" s="303"/>
    </row>
    <row r="1272" spans="1:45" ht="15" customHeight="1" outlineLevel="1">
      <c r="A1272" s="521"/>
      <c r="B1272" s="426"/>
      <c r="C1272" s="288"/>
      <c r="D1272" s="288"/>
      <c r="E1272" s="288"/>
      <c r="F1272" s="288"/>
      <c r="G1272" s="288"/>
      <c r="H1272" s="288"/>
      <c r="I1272" s="288"/>
      <c r="J1272" s="288"/>
      <c r="K1272" s="288"/>
      <c r="L1272" s="288"/>
      <c r="M1272" s="288"/>
      <c r="N1272" s="288"/>
      <c r="O1272" s="288"/>
      <c r="P1272" s="288"/>
      <c r="Q1272" s="288"/>
      <c r="R1272" s="288"/>
      <c r="S1272" s="288"/>
      <c r="T1272" s="288"/>
      <c r="U1272" s="288"/>
      <c r="V1272" s="288"/>
      <c r="W1272" s="288"/>
      <c r="X1272" s="288"/>
      <c r="Y1272" s="288"/>
      <c r="Z1272" s="288"/>
      <c r="AA1272" s="288"/>
      <c r="AB1272" s="288"/>
      <c r="AC1272" s="288"/>
      <c r="AD1272" s="288"/>
      <c r="AE1272" s="418"/>
      <c r="AF1272" s="421"/>
      <c r="AG1272" s="421"/>
      <c r="AH1272" s="421"/>
      <c r="AI1272" s="421"/>
      <c r="AJ1272" s="421"/>
      <c r="AK1272" s="421"/>
      <c r="AL1272" s="421"/>
      <c r="AM1272" s="421"/>
      <c r="AN1272" s="421"/>
      <c r="AO1272" s="421"/>
      <c r="AP1272" s="421"/>
      <c r="AQ1272" s="421"/>
      <c r="AR1272" s="421"/>
      <c r="AS1272" s="303"/>
    </row>
    <row r="1273" spans="1:45" ht="15" customHeight="1" outlineLevel="1">
      <c r="A1273" s="521">
        <v>24</v>
      </c>
      <c r="B1273" s="424" t="s">
        <v>116</v>
      </c>
      <c r="C1273" s="288" t="s">
        <v>25</v>
      </c>
      <c r="D1273" s="292"/>
      <c r="E1273" s="292"/>
      <c r="F1273" s="292"/>
      <c r="G1273" s="292"/>
      <c r="H1273" s="292"/>
      <c r="I1273" s="292"/>
      <c r="J1273" s="292"/>
      <c r="K1273" s="292"/>
      <c r="L1273" s="292"/>
      <c r="M1273" s="292"/>
      <c r="N1273" s="292"/>
      <c r="O1273" s="292"/>
      <c r="P1273" s="292"/>
      <c r="Q1273" s="288"/>
      <c r="R1273" s="292"/>
      <c r="S1273" s="292"/>
      <c r="T1273" s="292"/>
      <c r="U1273" s="292"/>
      <c r="V1273" s="292"/>
      <c r="W1273" s="292"/>
      <c r="X1273" s="292"/>
      <c r="Y1273" s="292"/>
      <c r="Z1273" s="292"/>
      <c r="AA1273" s="292"/>
      <c r="AB1273" s="292"/>
      <c r="AC1273" s="292"/>
      <c r="AD1273" s="292"/>
      <c r="AE1273" s="406"/>
      <c r="AF1273" s="406"/>
      <c r="AG1273" s="406"/>
      <c r="AH1273" s="406"/>
      <c r="AI1273" s="406"/>
      <c r="AJ1273" s="406"/>
      <c r="AK1273" s="406"/>
      <c r="AL1273" s="406"/>
      <c r="AM1273" s="406"/>
      <c r="AN1273" s="406"/>
      <c r="AO1273" s="406"/>
      <c r="AP1273" s="406"/>
      <c r="AQ1273" s="406"/>
      <c r="AR1273" s="406"/>
      <c r="AS1273" s="293">
        <f>SUM(AE1273:AR1273)</f>
        <v>0</v>
      </c>
    </row>
    <row r="1274" spans="1:45" ht="15" customHeight="1" outlineLevel="1">
      <c r="A1274" s="521"/>
      <c r="B1274" s="291" t="s">
        <v>718</v>
      </c>
      <c r="C1274" s="288" t="s">
        <v>163</v>
      </c>
      <c r="D1274" s="292"/>
      <c r="E1274" s="292"/>
      <c r="F1274" s="292"/>
      <c r="G1274" s="292"/>
      <c r="H1274" s="292"/>
      <c r="I1274" s="292"/>
      <c r="J1274" s="292"/>
      <c r="K1274" s="292"/>
      <c r="L1274" s="292"/>
      <c r="M1274" s="292"/>
      <c r="N1274" s="292"/>
      <c r="O1274" s="292"/>
      <c r="P1274" s="292"/>
      <c r="Q1274" s="288"/>
      <c r="R1274" s="292"/>
      <c r="S1274" s="292"/>
      <c r="T1274" s="292"/>
      <c r="U1274" s="292"/>
      <c r="V1274" s="292"/>
      <c r="W1274" s="292"/>
      <c r="X1274" s="292"/>
      <c r="Y1274" s="292"/>
      <c r="Z1274" s="292"/>
      <c r="AA1274" s="292"/>
      <c r="AB1274" s="292"/>
      <c r="AC1274" s="292"/>
      <c r="AD1274" s="292"/>
      <c r="AE1274" s="407">
        <f>AE1273</f>
        <v>0</v>
      </c>
      <c r="AF1274" s="407">
        <f t="shared" ref="AF1274:AR1274" si="3504">AF1273</f>
        <v>0</v>
      </c>
      <c r="AG1274" s="407">
        <f t="shared" si="3504"/>
        <v>0</v>
      </c>
      <c r="AH1274" s="407">
        <f t="shared" si="3504"/>
        <v>0</v>
      </c>
      <c r="AI1274" s="407">
        <f t="shared" si="3504"/>
        <v>0</v>
      </c>
      <c r="AJ1274" s="407">
        <f t="shared" si="3504"/>
        <v>0</v>
      </c>
      <c r="AK1274" s="407">
        <f t="shared" si="3504"/>
        <v>0</v>
      </c>
      <c r="AL1274" s="407">
        <f t="shared" si="3504"/>
        <v>0</v>
      </c>
      <c r="AM1274" s="407">
        <f t="shared" si="3504"/>
        <v>0</v>
      </c>
      <c r="AN1274" s="407">
        <f t="shared" si="3504"/>
        <v>0</v>
      </c>
      <c r="AO1274" s="407">
        <f t="shared" si="3504"/>
        <v>0</v>
      </c>
      <c r="AP1274" s="407">
        <f t="shared" si="3504"/>
        <v>0</v>
      </c>
      <c r="AQ1274" s="407">
        <f t="shared" si="3504"/>
        <v>0</v>
      </c>
      <c r="AR1274" s="407">
        <f t="shared" si="3504"/>
        <v>0</v>
      </c>
      <c r="AS1274" s="303"/>
    </row>
    <row r="1275" spans="1:45" ht="15" customHeight="1" outlineLevel="1">
      <c r="A1275" s="521"/>
      <c r="B1275" s="291"/>
      <c r="C1275" s="288"/>
      <c r="D1275" s="288"/>
      <c r="E1275" s="288"/>
      <c r="F1275" s="288"/>
      <c r="G1275" s="288"/>
      <c r="H1275" s="288"/>
      <c r="I1275" s="288"/>
      <c r="J1275" s="288"/>
      <c r="K1275" s="288"/>
      <c r="L1275" s="288"/>
      <c r="M1275" s="288"/>
      <c r="N1275" s="288"/>
      <c r="O1275" s="288"/>
      <c r="P1275" s="288"/>
      <c r="Q1275" s="288"/>
      <c r="R1275" s="288"/>
      <c r="S1275" s="288"/>
      <c r="T1275" s="288"/>
      <c r="U1275" s="288"/>
      <c r="V1275" s="288"/>
      <c r="W1275" s="288"/>
      <c r="X1275" s="288"/>
      <c r="Y1275" s="288"/>
      <c r="Z1275" s="288"/>
      <c r="AA1275" s="288"/>
      <c r="AB1275" s="288"/>
      <c r="AC1275" s="288"/>
      <c r="AD1275" s="288"/>
      <c r="AE1275" s="408"/>
      <c r="AF1275" s="421"/>
      <c r="AG1275" s="421"/>
      <c r="AH1275" s="421"/>
      <c r="AI1275" s="421"/>
      <c r="AJ1275" s="421"/>
      <c r="AK1275" s="421"/>
      <c r="AL1275" s="421"/>
      <c r="AM1275" s="421"/>
      <c r="AN1275" s="421"/>
      <c r="AO1275" s="421"/>
      <c r="AP1275" s="421"/>
      <c r="AQ1275" s="421"/>
      <c r="AR1275" s="421"/>
      <c r="AS1275" s="303"/>
    </row>
    <row r="1276" spans="1:45" ht="15" customHeight="1" outlineLevel="1">
      <c r="A1276" s="521"/>
      <c r="B1276" s="285" t="s">
        <v>497</v>
      </c>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customHeight="1" outlineLevel="1">
      <c r="A1277" s="521">
        <v>25</v>
      </c>
      <c r="B1277" s="424" t="s">
        <v>117</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customHeight="1" outlineLevel="1">
      <c r="A1278" s="521"/>
      <c r="B1278" s="291" t="s">
        <v>718</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 t="shared" ref="AF1278:AR1278" si="3505">AF1277</f>
        <v>0</v>
      </c>
      <c r="AG1278" s="407">
        <f t="shared" si="3505"/>
        <v>0</v>
      </c>
      <c r="AH1278" s="407">
        <f t="shared" si="3505"/>
        <v>0</v>
      </c>
      <c r="AI1278" s="407">
        <f t="shared" si="3505"/>
        <v>0</v>
      </c>
      <c r="AJ1278" s="407">
        <f t="shared" si="3505"/>
        <v>0</v>
      </c>
      <c r="AK1278" s="407">
        <f t="shared" si="3505"/>
        <v>0</v>
      </c>
      <c r="AL1278" s="407">
        <f t="shared" si="3505"/>
        <v>0</v>
      </c>
      <c r="AM1278" s="407">
        <f t="shared" si="3505"/>
        <v>0</v>
      </c>
      <c r="AN1278" s="407">
        <f t="shared" si="3505"/>
        <v>0</v>
      </c>
      <c r="AO1278" s="407">
        <f t="shared" si="3505"/>
        <v>0</v>
      </c>
      <c r="AP1278" s="407">
        <f t="shared" si="3505"/>
        <v>0</v>
      </c>
      <c r="AQ1278" s="407">
        <f t="shared" si="3505"/>
        <v>0</v>
      </c>
      <c r="AR1278" s="407">
        <f t="shared" si="3505"/>
        <v>0</v>
      </c>
      <c r="AS1278" s="303"/>
    </row>
    <row r="1279" spans="1:45" ht="15"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customHeight="1" outlineLevel="1">
      <c r="A1280" s="521">
        <v>26</v>
      </c>
      <c r="B1280" s="424" t="s">
        <v>1042</v>
      </c>
      <c r="C1280" s="288" t="s">
        <v>25</v>
      </c>
      <c r="D1280" s="292">
        <v>5068448.0157479746</v>
      </c>
      <c r="E1280" s="292">
        <v>5068448.0157479746</v>
      </c>
      <c r="F1280" s="292">
        <v>5068448.0157479746</v>
      </c>
      <c r="G1280" s="292">
        <v>5068448.0157479746</v>
      </c>
      <c r="H1280" s="292">
        <v>5068448.0157479746</v>
      </c>
      <c r="I1280" s="292">
        <v>5068448.0157479746</v>
      </c>
      <c r="J1280" s="292">
        <v>5068448.0157479746</v>
      </c>
      <c r="K1280" s="292">
        <v>5068448.0157479746</v>
      </c>
      <c r="L1280" s="292">
        <v>4873526.5523897214</v>
      </c>
      <c r="M1280" s="292">
        <v>4873526.5523897214</v>
      </c>
      <c r="N1280" s="292">
        <v>4840888.1218140358</v>
      </c>
      <c r="O1280" s="292">
        <v>4840888.1218140358</v>
      </c>
      <c r="P1280" s="292">
        <v>827096.50562954438</v>
      </c>
      <c r="Q1280" s="292">
        <v>12</v>
      </c>
      <c r="R1280" s="292">
        <v>658.71939981617652</v>
      </c>
      <c r="S1280" s="292">
        <v>658.71939981617652</v>
      </c>
      <c r="T1280" s="292">
        <v>658.71939981617652</v>
      </c>
      <c r="U1280" s="292">
        <v>658.71939981617652</v>
      </c>
      <c r="V1280" s="292">
        <v>658.71939981617652</v>
      </c>
      <c r="W1280" s="292">
        <v>658.71939981617652</v>
      </c>
      <c r="X1280" s="292">
        <v>658.71939981617652</v>
      </c>
      <c r="Y1280" s="292">
        <v>658.71939981617652</v>
      </c>
      <c r="Z1280" s="292">
        <v>634.63030849603808</v>
      </c>
      <c r="AA1280" s="292">
        <v>634.63030849603808</v>
      </c>
      <c r="AB1280" s="292">
        <v>631.64581930593238</v>
      </c>
      <c r="AC1280" s="292">
        <v>631.64581930593238</v>
      </c>
      <c r="AD1280" s="292">
        <v>76.317652146987442</v>
      </c>
      <c r="AE1280" s="422"/>
      <c r="AF1280" s="864"/>
      <c r="AG1280" s="864">
        <v>0.20209540456845673</v>
      </c>
      <c r="AH1280" s="864"/>
      <c r="AI1280" s="864">
        <v>0.79790459543154335</v>
      </c>
      <c r="AJ1280" s="411"/>
      <c r="AK1280" s="411"/>
      <c r="AL1280" s="411"/>
      <c r="AM1280" s="411"/>
      <c r="AN1280" s="411"/>
      <c r="AO1280" s="411"/>
      <c r="AP1280" s="411"/>
      <c r="AQ1280" s="411"/>
      <c r="AR1280" s="411"/>
      <c r="AS1280" s="293">
        <f>SUM(AE1280:AR1280)</f>
        <v>1</v>
      </c>
    </row>
    <row r="1281" spans="1:45" ht="15" customHeight="1" outlineLevel="1">
      <c r="A1281" s="521"/>
      <c r="B1281" s="291" t="s">
        <v>1043</v>
      </c>
      <c r="C1281" s="288" t="s">
        <v>163</v>
      </c>
      <c r="D1281" s="292"/>
      <c r="E1281" s="292"/>
      <c r="F1281" s="292"/>
      <c r="G1281" s="292"/>
      <c r="H1281" s="292"/>
      <c r="I1281" s="292"/>
      <c r="J1281" s="292"/>
      <c r="K1281" s="292"/>
      <c r="L1281" s="292"/>
      <c r="M1281" s="292"/>
      <c r="N1281" s="292"/>
      <c r="O1281" s="292"/>
      <c r="P1281" s="292"/>
      <c r="Q1281" s="292">
        <f>Q1280</f>
        <v>12</v>
      </c>
      <c r="R1281" s="292"/>
      <c r="S1281" s="292"/>
      <c r="T1281" s="292"/>
      <c r="U1281" s="292"/>
      <c r="V1281" s="292"/>
      <c r="W1281" s="292"/>
      <c r="X1281" s="292"/>
      <c r="Y1281" s="292"/>
      <c r="Z1281" s="292"/>
      <c r="AA1281" s="292"/>
      <c r="AB1281" s="292"/>
      <c r="AC1281" s="292"/>
      <c r="AD1281" s="292"/>
      <c r="AE1281" s="407">
        <f>AE1280</f>
        <v>0</v>
      </c>
      <c r="AF1281" s="407">
        <f t="shared" ref="AF1281:AR1281" si="3506">AF1280</f>
        <v>0</v>
      </c>
      <c r="AG1281" s="407">
        <f t="shared" si="3506"/>
        <v>0.20209540456845673</v>
      </c>
      <c r="AH1281" s="407">
        <f t="shared" si="3506"/>
        <v>0</v>
      </c>
      <c r="AI1281" s="407">
        <f t="shared" si="3506"/>
        <v>0.79790459543154335</v>
      </c>
      <c r="AJ1281" s="407">
        <f t="shared" si="3506"/>
        <v>0</v>
      </c>
      <c r="AK1281" s="407">
        <f t="shared" si="3506"/>
        <v>0</v>
      </c>
      <c r="AL1281" s="407">
        <f t="shared" si="3506"/>
        <v>0</v>
      </c>
      <c r="AM1281" s="407">
        <f t="shared" si="3506"/>
        <v>0</v>
      </c>
      <c r="AN1281" s="407">
        <f t="shared" si="3506"/>
        <v>0</v>
      </c>
      <c r="AO1281" s="407">
        <f t="shared" si="3506"/>
        <v>0</v>
      </c>
      <c r="AP1281" s="407">
        <f t="shared" si="3506"/>
        <v>0</v>
      </c>
      <c r="AQ1281" s="407">
        <f t="shared" si="3506"/>
        <v>0</v>
      </c>
      <c r="AR1281" s="407">
        <f t="shared" si="3506"/>
        <v>0</v>
      </c>
      <c r="AS1281" s="303"/>
    </row>
    <row r="1282" spans="1:45" ht="15"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customHeight="1" outlineLevel="1">
      <c r="A1283" s="521">
        <v>27</v>
      </c>
      <c r="B1283" s="424" t="s">
        <v>119</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customHeight="1" outlineLevel="1">
      <c r="A1284" s="521"/>
      <c r="B1284" s="291" t="s">
        <v>718</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507">AF1283</f>
        <v>0</v>
      </c>
      <c r="AG1284" s="407">
        <f t="shared" si="3507"/>
        <v>0</v>
      </c>
      <c r="AH1284" s="407">
        <f t="shared" si="3507"/>
        <v>0</v>
      </c>
      <c r="AI1284" s="407">
        <f t="shared" si="3507"/>
        <v>0</v>
      </c>
      <c r="AJ1284" s="407">
        <f t="shared" si="3507"/>
        <v>0</v>
      </c>
      <c r="AK1284" s="407">
        <f t="shared" si="3507"/>
        <v>0</v>
      </c>
      <c r="AL1284" s="407">
        <f t="shared" si="3507"/>
        <v>0</v>
      </c>
      <c r="AM1284" s="407">
        <f t="shared" si="3507"/>
        <v>0</v>
      </c>
      <c r="AN1284" s="407">
        <f t="shared" si="3507"/>
        <v>0</v>
      </c>
      <c r="AO1284" s="407">
        <f t="shared" si="3507"/>
        <v>0</v>
      </c>
      <c r="AP1284" s="407">
        <f t="shared" si="3507"/>
        <v>0</v>
      </c>
      <c r="AQ1284" s="407">
        <f t="shared" si="3507"/>
        <v>0</v>
      </c>
      <c r="AR1284" s="407">
        <f t="shared" si="3507"/>
        <v>0</v>
      </c>
      <c r="AS1284" s="303"/>
    </row>
    <row r="1285" spans="1:45" ht="15"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customHeight="1" outlineLevel="1">
      <c r="A1286" s="521">
        <v>28</v>
      </c>
      <c r="B1286" s="424" t="s">
        <v>120</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customHeight="1" outlineLevel="1">
      <c r="A1287" s="521"/>
      <c r="B1287" s="291" t="s">
        <v>718</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AF1286</f>
        <v>0</v>
      </c>
      <c r="AG1287" s="407">
        <f t="shared" ref="AG1287:AJ1287" si="3508">AG1286</f>
        <v>0</v>
      </c>
      <c r="AH1287" s="407">
        <f t="shared" si="3508"/>
        <v>0</v>
      </c>
      <c r="AI1287" s="407">
        <f t="shared" si="3508"/>
        <v>0</v>
      </c>
      <c r="AJ1287" s="407">
        <f t="shared" si="3508"/>
        <v>0</v>
      </c>
      <c r="AK1287" s="407">
        <f>AK1286</f>
        <v>0</v>
      </c>
      <c r="AL1287" s="407">
        <f t="shared" ref="AL1287:AR1287" si="3509">AL1286</f>
        <v>0</v>
      </c>
      <c r="AM1287" s="407">
        <f t="shared" si="3509"/>
        <v>0</v>
      </c>
      <c r="AN1287" s="407">
        <f t="shared" si="3509"/>
        <v>0</v>
      </c>
      <c r="AO1287" s="407">
        <f t="shared" si="3509"/>
        <v>0</v>
      </c>
      <c r="AP1287" s="407">
        <f t="shared" si="3509"/>
        <v>0</v>
      </c>
      <c r="AQ1287" s="407">
        <f t="shared" si="3509"/>
        <v>0</v>
      </c>
      <c r="AR1287" s="407">
        <f t="shared" si="3509"/>
        <v>0</v>
      </c>
      <c r="AS1287" s="303"/>
    </row>
    <row r="1288" spans="1:45" ht="15" customHeight="1" outlineLevel="1">
      <c r="A1288" s="521"/>
      <c r="B1288" s="291"/>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customHeight="1" outlineLevel="1">
      <c r="A1289" s="521">
        <v>29</v>
      </c>
      <c r="B1289" s="424" t="s">
        <v>121</v>
      </c>
      <c r="C1289" s="288" t="s">
        <v>25</v>
      </c>
      <c r="D1289" s="292"/>
      <c r="E1289" s="292"/>
      <c r="F1289" s="292"/>
      <c r="G1289" s="292"/>
      <c r="H1289" s="292"/>
      <c r="I1289" s="292"/>
      <c r="J1289" s="292"/>
      <c r="K1289" s="292"/>
      <c r="L1289" s="292"/>
      <c r="M1289" s="292"/>
      <c r="N1289" s="292"/>
      <c r="O1289" s="292"/>
      <c r="P1289" s="292"/>
      <c r="Q1289" s="292">
        <v>3</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customHeight="1" outlineLevel="1">
      <c r="A1290" s="521"/>
      <c r="B1290" s="291" t="s">
        <v>718</v>
      </c>
      <c r="C1290" s="288" t="s">
        <v>163</v>
      </c>
      <c r="D1290" s="292"/>
      <c r="E1290" s="292"/>
      <c r="F1290" s="292"/>
      <c r="G1290" s="292"/>
      <c r="H1290" s="292"/>
      <c r="I1290" s="292"/>
      <c r="J1290" s="292"/>
      <c r="K1290" s="292"/>
      <c r="L1290" s="292"/>
      <c r="M1290" s="292"/>
      <c r="N1290" s="292"/>
      <c r="O1290" s="292"/>
      <c r="P1290" s="292"/>
      <c r="Q1290" s="292">
        <f>Q1289</f>
        <v>3</v>
      </c>
      <c r="R1290" s="292"/>
      <c r="S1290" s="292"/>
      <c r="T1290" s="292"/>
      <c r="U1290" s="292"/>
      <c r="V1290" s="292"/>
      <c r="W1290" s="292"/>
      <c r="X1290" s="292"/>
      <c r="Y1290" s="292"/>
      <c r="Z1290" s="292"/>
      <c r="AA1290" s="292"/>
      <c r="AB1290" s="292"/>
      <c r="AC1290" s="292"/>
      <c r="AD1290" s="292"/>
      <c r="AE1290" s="407">
        <f>AE1289</f>
        <v>0</v>
      </c>
      <c r="AF1290" s="407">
        <f t="shared" ref="AF1290:AR1290" si="3510">AF1289</f>
        <v>0</v>
      </c>
      <c r="AG1290" s="407">
        <f t="shared" si="3510"/>
        <v>0</v>
      </c>
      <c r="AH1290" s="407">
        <f t="shared" si="3510"/>
        <v>0</v>
      </c>
      <c r="AI1290" s="407">
        <f t="shared" si="3510"/>
        <v>0</v>
      </c>
      <c r="AJ1290" s="407">
        <f t="shared" si="3510"/>
        <v>0</v>
      </c>
      <c r="AK1290" s="407">
        <f t="shared" si="3510"/>
        <v>0</v>
      </c>
      <c r="AL1290" s="407">
        <f t="shared" si="3510"/>
        <v>0</v>
      </c>
      <c r="AM1290" s="407">
        <f t="shared" si="3510"/>
        <v>0</v>
      </c>
      <c r="AN1290" s="407">
        <f t="shared" si="3510"/>
        <v>0</v>
      </c>
      <c r="AO1290" s="407">
        <f t="shared" si="3510"/>
        <v>0</v>
      </c>
      <c r="AP1290" s="407">
        <f t="shared" si="3510"/>
        <v>0</v>
      </c>
      <c r="AQ1290" s="407">
        <f t="shared" si="3510"/>
        <v>0</v>
      </c>
      <c r="AR1290" s="407">
        <f t="shared" si="3510"/>
        <v>0</v>
      </c>
      <c r="AS1290" s="303"/>
    </row>
    <row r="1291" spans="1:45" ht="15" customHeight="1" outlineLevel="1">
      <c r="A1291" s="521"/>
      <c r="B1291" s="291"/>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customHeight="1" outlineLevel="1">
      <c r="A1292" s="521">
        <v>30</v>
      </c>
      <c r="B1292" s="424" t="s">
        <v>122</v>
      </c>
      <c r="C1292" s="288" t="s">
        <v>25</v>
      </c>
      <c r="D1292" s="292"/>
      <c r="E1292" s="292"/>
      <c r="F1292" s="292"/>
      <c r="G1292" s="292"/>
      <c r="H1292" s="292"/>
      <c r="I1292" s="292"/>
      <c r="J1292" s="292"/>
      <c r="K1292" s="292"/>
      <c r="L1292" s="292"/>
      <c r="M1292" s="292"/>
      <c r="N1292" s="292"/>
      <c r="O1292" s="292"/>
      <c r="P1292" s="292"/>
      <c r="Q1292" s="292">
        <v>12</v>
      </c>
      <c r="R1292" s="292"/>
      <c r="S1292" s="292"/>
      <c r="T1292" s="292"/>
      <c r="U1292" s="292"/>
      <c r="V1292" s="292"/>
      <c r="W1292" s="292"/>
      <c r="X1292" s="292"/>
      <c r="Y1292" s="292"/>
      <c r="Z1292" s="292"/>
      <c r="AA1292" s="292"/>
      <c r="AB1292" s="292"/>
      <c r="AC1292" s="292"/>
      <c r="AD1292" s="292"/>
      <c r="AE1292" s="422"/>
      <c r="AF1292" s="411"/>
      <c r="AG1292" s="411"/>
      <c r="AH1292" s="411"/>
      <c r="AI1292" s="411"/>
      <c r="AJ1292" s="411"/>
      <c r="AK1292" s="411"/>
      <c r="AL1292" s="411"/>
      <c r="AM1292" s="411"/>
      <c r="AN1292" s="411"/>
      <c r="AO1292" s="411"/>
      <c r="AP1292" s="411"/>
      <c r="AQ1292" s="411"/>
      <c r="AR1292" s="411"/>
      <c r="AS1292" s="293">
        <f>SUM(AE1292:AR1292)</f>
        <v>0</v>
      </c>
    </row>
    <row r="1293" spans="1:45" ht="15" customHeight="1" outlineLevel="1">
      <c r="A1293" s="521"/>
      <c r="B1293" s="291" t="s">
        <v>718</v>
      </c>
      <c r="C1293" s="288" t="s">
        <v>163</v>
      </c>
      <c r="D1293" s="292"/>
      <c r="E1293" s="292"/>
      <c r="F1293" s="292"/>
      <c r="G1293" s="292"/>
      <c r="H1293" s="292"/>
      <c r="I1293" s="292"/>
      <c r="J1293" s="292"/>
      <c r="K1293" s="292"/>
      <c r="L1293" s="292"/>
      <c r="M1293" s="292"/>
      <c r="N1293" s="292"/>
      <c r="O1293" s="292"/>
      <c r="P1293" s="292"/>
      <c r="Q1293" s="292">
        <f>Q1292</f>
        <v>12</v>
      </c>
      <c r="R1293" s="292"/>
      <c r="S1293" s="292"/>
      <c r="T1293" s="292"/>
      <c r="U1293" s="292"/>
      <c r="V1293" s="292"/>
      <c r="W1293" s="292"/>
      <c r="X1293" s="292"/>
      <c r="Y1293" s="292"/>
      <c r="Z1293" s="292"/>
      <c r="AA1293" s="292"/>
      <c r="AB1293" s="292"/>
      <c r="AC1293" s="292"/>
      <c r="AD1293" s="292"/>
      <c r="AE1293" s="407">
        <f>AE1292</f>
        <v>0</v>
      </c>
      <c r="AF1293" s="407">
        <f t="shared" ref="AF1293:AR1293" si="3511">AF1292</f>
        <v>0</v>
      </c>
      <c r="AG1293" s="407">
        <f t="shared" si="3511"/>
        <v>0</v>
      </c>
      <c r="AH1293" s="407">
        <f t="shared" si="3511"/>
        <v>0</v>
      </c>
      <c r="AI1293" s="407">
        <f t="shared" si="3511"/>
        <v>0</v>
      </c>
      <c r="AJ1293" s="407">
        <f t="shared" si="3511"/>
        <v>0</v>
      </c>
      <c r="AK1293" s="407">
        <f t="shared" si="3511"/>
        <v>0</v>
      </c>
      <c r="AL1293" s="407">
        <f t="shared" si="3511"/>
        <v>0</v>
      </c>
      <c r="AM1293" s="407">
        <f t="shared" si="3511"/>
        <v>0</v>
      </c>
      <c r="AN1293" s="407">
        <f t="shared" si="3511"/>
        <v>0</v>
      </c>
      <c r="AO1293" s="407">
        <f t="shared" si="3511"/>
        <v>0</v>
      </c>
      <c r="AP1293" s="407">
        <f t="shared" si="3511"/>
        <v>0</v>
      </c>
      <c r="AQ1293" s="407">
        <f t="shared" si="3511"/>
        <v>0</v>
      </c>
      <c r="AR1293" s="407">
        <f t="shared" si="3511"/>
        <v>0</v>
      </c>
      <c r="AS1293" s="303"/>
    </row>
    <row r="1294" spans="1:45" ht="15" customHeight="1" outlineLevel="1">
      <c r="A1294" s="521"/>
      <c r="B1294" s="291"/>
      <c r="C1294" s="288"/>
      <c r="D1294" s="288"/>
      <c r="E1294" s="288"/>
      <c r="F1294" s="288"/>
      <c r="G1294" s="288"/>
      <c r="H1294" s="288"/>
      <c r="I1294" s="288"/>
      <c r="J1294" s="288"/>
      <c r="K1294" s="288"/>
      <c r="L1294" s="288"/>
      <c r="M1294" s="288"/>
      <c r="N1294" s="288"/>
      <c r="O1294" s="288"/>
      <c r="P1294" s="288"/>
      <c r="Q1294" s="288"/>
      <c r="R1294" s="288"/>
      <c r="S1294" s="288"/>
      <c r="T1294" s="288"/>
      <c r="U1294" s="288"/>
      <c r="V1294" s="288"/>
      <c r="W1294" s="288"/>
      <c r="X1294" s="288"/>
      <c r="Y1294" s="288"/>
      <c r="Z1294" s="288"/>
      <c r="AA1294" s="288"/>
      <c r="AB1294" s="288"/>
      <c r="AC1294" s="288"/>
      <c r="AD1294" s="288"/>
      <c r="AE1294" s="408"/>
      <c r="AF1294" s="421"/>
      <c r="AG1294" s="421"/>
      <c r="AH1294" s="421"/>
      <c r="AI1294" s="421"/>
      <c r="AJ1294" s="421"/>
      <c r="AK1294" s="421"/>
      <c r="AL1294" s="421"/>
      <c r="AM1294" s="421"/>
      <c r="AN1294" s="421"/>
      <c r="AO1294" s="421"/>
      <c r="AP1294" s="421"/>
      <c r="AQ1294" s="421"/>
      <c r="AR1294" s="421"/>
      <c r="AS1294" s="303"/>
    </row>
    <row r="1295" spans="1:45" ht="15" customHeight="1" outlineLevel="1">
      <c r="A1295" s="521">
        <v>31</v>
      </c>
      <c r="B1295" s="424" t="s">
        <v>123</v>
      </c>
      <c r="C1295" s="288" t="s">
        <v>25</v>
      </c>
      <c r="D1295" s="292"/>
      <c r="E1295" s="292"/>
      <c r="F1295" s="292"/>
      <c r="G1295" s="292"/>
      <c r="H1295" s="292"/>
      <c r="I1295" s="292"/>
      <c r="J1295" s="292"/>
      <c r="K1295" s="292"/>
      <c r="L1295" s="292"/>
      <c r="M1295" s="292"/>
      <c r="N1295" s="292"/>
      <c r="O1295" s="292"/>
      <c r="P1295" s="292"/>
      <c r="Q1295" s="292">
        <v>12</v>
      </c>
      <c r="R1295" s="292"/>
      <c r="S1295" s="292"/>
      <c r="T1295" s="292"/>
      <c r="U1295" s="292"/>
      <c r="V1295" s="292"/>
      <c r="W1295" s="292"/>
      <c r="X1295" s="292"/>
      <c r="Y1295" s="292"/>
      <c r="Z1295" s="292"/>
      <c r="AA1295" s="292"/>
      <c r="AB1295" s="292"/>
      <c r="AC1295" s="292"/>
      <c r="AD1295" s="292"/>
      <c r="AE1295" s="422"/>
      <c r="AF1295" s="411"/>
      <c r="AG1295" s="411"/>
      <c r="AH1295" s="411"/>
      <c r="AI1295" s="411"/>
      <c r="AJ1295" s="411"/>
      <c r="AK1295" s="411"/>
      <c r="AL1295" s="411"/>
      <c r="AM1295" s="411"/>
      <c r="AN1295" s="411"/>
      <c r="AO1295" s="411"/>
      <c r="AP1295" s="411"/>
      <c r="AQ1295" s="411"/>
      <c r="AR1295" s="411"/>
      <c r="AS1295" s="293">
        <f>SUM(AE1295:AR1295)</f>
        <v>0</v>
      </c>
    </row>
    <row r="1296" spans="1:45" ht="15" customHeight="1" outlineLevel="1">
      <c r="A1296" s="521"/>
      <c r="B1296" s="291" t="s">
        <v>718</v>
      </c>
      <c r="C1296" s="288" t="s">
        <v>163</v>
      </c>
      <c r="D1296" s="292"/>
      <c r="E1296" s="292"/>
      <c r="F1296" s="292"/>
      <c r="G1296" s="292"/>
      <c r="H1296" s="292"/>
      <c r="I1296" s="292"/>
      <c r="J1296" s="292"/>
      <c r="K1296" s="292"/>
      <c r="L1296" s="292"/>
      <c r="M1296" s="292"/>
      <c r="N1296" s="292"/>
      <c r="O1296" s="292"/>
      <c r="P1296" s="292"/>
      <c r="Q1296" s="292">
        <f>Q1295</f>
        <v>12</v>
      </c>
      <c r="R1296" s="292"/>
      <c r="S1296" s="292"/>
      <c r="T1296" s="292"/>
      <c r="U1296" s="292"/>
      <c r="V1296" s="292"/>
      <c r="W1296" s="292"/>
      <c r="X1296" s="292"/>
      <c r="Y1296" s="292"/>
      <c r="Z1296" s="292"/>
      <c r="AA1296" s="292"/>
      <c r="AB1296" s="292"/>
      <c r="AC1296" s="292"/>
      <c r="AD1296" s="292"/>
      <c r="AE1296" s="407">
        <f>AE1295</f>
        <v>0</v>
      </c>
      <c r="AF1296" s="407">
        <f t="shared" ref="AF1296:AR1296" si="3512">AF1295</f>
        <v>0</v>
      </c>
      <c r="AG1296" s="407">
        <f t="shared" si="3512"/>
        <v>0</v>
      </c>
      <c r="AH1296" s="407">
        <f t="shared" si="3512"/>
        <v>0</v>
      </c>
      <c r="AI1296" s="407">
        <f t="shared" si="3512"/>
        <v>0</v>
      </c>
      <c r="AJ1296" s="407">
        <f t="shared" si="3512"/>
        <v>0</v>
      </c>
      <c r="AK1296" s="407">
        <f t="shared" si="3512"/>
        <v>0</v>
      </c>
      <c r="AL1296" s="407">
        <f t="shared" si="3512"/>
        <v>0</v>
      </c>
      <c r="AM1296" s="407">
        <f t="shared" si="3512"/>
        <v>0</v>
      </c>
      <c r="AN1296" s="407">
        <f t="shared" si="3512"/>
        <v>0</v>
      </c>
      <c r="AO1296" s="407">
        <f t="shared" si="3512"/>
        <v>0</v>
      </c>
      <c r="AP1296" s="407">
        <f t="shared" si="3512"/>
        <v>0</v>
      </c>
      <c r="AQ1296" s="407">
        <f t="shared" si="3512"/>
        <v>0</v>
      </c>
      <c r="AR1296" s="407">
        <f t="shared" si="3512"/>
        <v>0</v>
      </c>
      <c r="AS1296" s="303"/>
    </row>
    <row r="1297" spans="1:45" ht="15" customHeight="1" outlineLevel="1">
      <c r="A1297" s="521"/>
      <c r="B1297" s="424"/>
      <c r="C1297" s="288"/>
      <c r="D1297" s="288"/>
      <c r="E1297" s="288"/>
      <c r="F1297" s="288"/>
      <c r="G1297" s="288"/>
      <c r="H1297" s="288"/>
      <c r="I1297" s="288"/>
      <c r="J1297" s="288"/>
      <c r="K1297" s="288"/>
      <c r="L1297" s="288"/>
      <c r="M1297" s="288"/>
      <c r="N1297" s="288"/>
      <c r="O1297" s="288"/>
      <c r="P1297" s="288"/>
      <c r="Q1297" s="288"/>
      <c r="R1297" s="288"/>
      <c r="S1297" s="288"/>
      <c r="T1297" s="288"/>
      <c r="U1297" s="288"/>
      <c r="V1297" s="288"/>
      <c r="W1297" s="288"/>
      <c r="X1297" s="288"/>
      <c r="Y1297" s="288"/>
      <c r="Z1297" s="288"/>
      <c r="AA1297" s="288"/>
      <c r="AB1297" s="288"/>
      <c r="AC1297" s="288"/>
      <c r="AD1297" s="288"/>
      <c r="AE1297" s="408"/>
      <c r="AF1297" s="421"/>
      <c r="AG1297" s="421"/>
      <c r="AH1297" s="421"/>
      <c r="AI1297" s="421"/>
      <c r="AJ1297" s="421"/>
      <c r="AK1297" s="421"/>
      <c r="AL1297" s="421"/>
      <c r="AM1297" s="421"/>
      <c r="AN1297" s="421"/>
      <c r="AO1297" s="421"/>
      <c r="AP1297" s="421"/>
      <c r="AQ1297" s="421"/>
      <c r="AR1297" s="421"/>
      <c r="AS1297" s="303"/>
    </row>
    <row r="1298" spans="1:45" ht="15" customHeight="1" outlineLevel="1">
      <c r="A1298" s="521">
        <v>32</v>
      </c>
      <c r="B1298" s="424" t="s">
        <v>1044</v>
      </c>
      <c r="C1298" s="288" t="s">
        <v>25</v>
      </c>
      <c r="D1298" s="292">
        <v>35442.596680201314</v>
      </c>
      <c r="E1298" s="292">
        <v>35728.848487664043</v>
      </c>
      <c r="F1298" s="292">
        <v>35728.848487664043</v>
      </c>
      <c r="G1298" s="292">
        <v>35728.848487664043</v>
      </c>
      <c r="H1298" s="292">
        <v>35728.848487664043</v>
      </c>
      <c r="I1298" s="292">
        <v>34154.065838178583</v>
      </c>
      <c r="J1298" s="292">
        <v>34154.065838178583</v>
      </c>
      <c r="K1298" s="292">
        <v>34154.065838178583</v>
      </c>
      <c r="L1298" s="292">
        <v>33897.531797045616</v>
      </c>
      <c r="M1298" s="292">
        <v>33897.531797045616</v>
      </c>
      <c r="N1298" s="292">
        <v>33344.322492612737</v>
      </c>
      <c r="O1298" s="292">
        <v>31245.481984931677</v>
      </c>
      <c r="P1298" s="292">
        <v>12867.335523283864</v>
      </c>
      <c r="Q1298" s="292">
        <v>12</v>
      </c>
      <c r="R1298" s="292">
        <v>7.7949371060924371</v>
      </c>
      <c r="S1298" s="292">
        <v>7.9402999493359934</v>
      </c>
      <c r="T1298" s="292">
        <v>7.9402999493359934</v>
      </c>
      <c r="U1298" s="292">
        <v>7.9402999493359934</v>
      </c>
      <c r="V1298" s="292">
        <v>7.9402999493359934</v>
      </c>
      <c r="W1298" s="292">
        <v>7.5968560050325511</v>
      </c>
      <c r="X1298" s="292">
        <v>7.5968560050325511</v>
      </c>
      <c r="Y1298" s="292">
        <v>7.5968560050325511</v>
      </c>
      <c r="Z1298" s="292">
        <v>7.5848393433244174</v>
      </c>
      <c r="AA1298" s="292">
        <v>7.5848393433244174</v>
      </c>
      <c r="AB1298" s="292">
        <v>7.4464539165565524</v>
      </c>
      <c r="AC1298" s="292">
        <v>6.6045123284898777</v>
      </c>
      <c r="AD1298" s="292">
        <v>2.4998532695405107</v>
      </c>
      <c r="AE1298" s="422"/>
      <c r="AF1298" s="411"/>
      <c r="AG1298" s="864">
        <v>1</v>
      </c>
      <c r="AH1298" s="411"/>
      <c r="AI1298" s="411"/>
      <c r="AJ1298" s="411"/>
      <c r="AK1298" s="411"/>
      <c r="AL1298" s="411"/>
      <c r="AM1298" s="411"/>
      <c r="AN1298" s="411"/>
      <c r="AO1298" s="411"/>
      <c r="AP1298" s="411"/>
      <c r="AQ1298" s="411"/>
      <c r="AR1298" s="411"/>
      <c r="AS1298" s="293">
        <f>SUM(AE1298:AR1298)</f>
        <v>1</v>
      </c>
    </row>
    <row r="1299" spans="1:45" ht="15" customHeight="1" outlineLevel="1">
      <c r="A1299" s="521"/>
      <c r="B1299" s="291" t="s">
        <v>1045</v>
      </c>
      <c r="C1299" s="288" t="s">
        <v>163</v>
      </c>
      <c r="D1299" s="292"/>
      <c r="E1299" s="292"/>
      <c r="F1299" s="292"/>
      <c r="G1299" s="292"/>
      <c r="H1299" s="292"/>
      <c r="I1299" s="292"/>
      <c r="J1299" s="292"/>
      <c r="K1299" s="292"/>
      <c r="L1299" s="292"/>
      <c r="M1299" s="292"/>
      <c r="N1299" s="292"/>
      <c r="O1299" s="292"/>
      <c r="P1299" s="292"/>
      <c r="Q1299" s="292">
        <f>Q1298</f>
        <v>12</v>
      </c>
      <c r="R1299" s="292"/>
      <c r="S1299" s="292"/>
      <c r="T1299" s="292"/>
      <c r="U1299" s="292"/>
      <c r="V1299" s="292"/>
      <c r="W1299" s="292"/>
      <c r="X1299" s="292"/>
      <c r="Y1299" s="292"/>
      <c r="Z1299" s="292"/>
      <c r="AA1299" s="292"/>
      <c r="AB1299" s="292"/>
      <c r="AC1299" s="292"/>
      <c r="AD1299" s="292"/>
      <c r="AE1299" s="407">
        <f>AE1298</f>
        <v>0</v>
      </c>
      <c r="AF1299" s="407">
        <f t="shared" ref="AF1299:AR1299" si="3513">AF1298</f>
        <v>0</v>
      </c>
      <c r="AG1299" s="407">
        <f t="shared" si="3513"/>
        <v>1</v>
      </c>
      <c r="AH1299" s="407">
        <f t="shared" si="3513"/>
        <v>0</v>
      </c>
      <c r="AI1299" s="407">
        <f t="shared" si="3513"/>
        <v>0</v>
      </c>
      <c r="AJ1299" s="407">
        <f t="shared" si="3513"/>
        <v>0</v>
      </c>
      <c r="AK1299" s="407">
        <f t="shared" si="3513"/>
        <v>0</v>
      </c>
      <c r="AL1299" s="407">
        <f t="shared" si="3513"/>
        <v>0</v>
      </c>
      <c r="AM1299" s="407">
        <f t="shared" si="3513"/>
        <v>0</v>
      </c>
      <c r="AN1299" s="407">
        <f t="shared" si="3513"/>
        <v>0</v>
      </c>
      <c r="AO1299" s="407">
        <f t="shared" si="3513"/>
        <v>0</v>
      </c>
      <c r="AP1299" s="407">
        <f t="shared" si="3513"/>
        <v>0</v>
      </c>
      <c r="AQ1299" s="407">
        <f t="shared" si="3513"/>
        <v>0</v>
      </c>
      <c r="AR1299" s="407">
        <f t="shared" si="3513"/>
        <v>0</v>
      </c>
      <c r="AS1299" s="303"/>
    </row>
    <row r="1300" spans="1:45" ht="15" customHeight="1" outlineLevel="1">
      <c r="A1300" s="521"/>
      <c r="B1300" s="424"/>
      <c r="C1300" s="288"/>
      <c r="D1300" s="288"/>
      <c r="E1300" s="288"/>
      <c r="F1300" s="288"/>
      <c r="G1300" s="288"/>
      <c r="H1300" s="288"/>
      <c r="I1300" s="288"/>
      <c r="J1300" s="288"/>
      <c r="K1300" s="288"/>
      <c r="L1300" s="288"/>
      <c r="M1300" s="288"/>
      <c r="N1300" s="288"/>
      <c r="O1300" s="288"/>
      <c r="P1300" s="288"/>
      <c r="Q1300" s="288"/>
      <c r="R1300" s="288"/>
      <c r="S1300" s="288"/>
      <c r="T1300" s="288"/>
      <c r="U1300" s="288"/>
      <c r="V1300" s="288"/>
      <c r="W1300" s="288"/>
      <c r="X1300" s="288"/>
      <c r="Y1300" s="288"/>
      <c r="Z1300" s="288"/>
      <c r="AA1300" s="288"/>
      <c r="AB1300" s="288"/>
      <c r="AC1300" s="288"/>
      <c r="AD1300" s="288"/>
      <c r="AE1300" s="408"/>
      <c r="AF1300" s="421"/>
      <c r="AG1300" s="421"/>
      <c r="AH1300" s="421"/>
      <c r="AI1300" s="421"/>
      <c r="AJ1300" s="421"/>
      <c r="AK1300" s="421"/>
      <c r="AL1300" s="421"/>
      <c r="AM1300" s="421"/>
      <c r="AN1300" s="421"/>
      <c r="AO1300" s="421"/>
      <c r="AP1300" s="421"/>
      <c r="AQ1300" s="421"/>
      <c r="AR1300" s="421"/>
      <c r="AS1300" s="303"/>
    </row>
    <row r="1301" spans="1:45" ht="15" customHeight="1" outlineLevel="1">
      <c r="A1301" s="521"/>
      <c r="B1301" s="285" t="s">
        <v>498</v>
      </c>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customHeight="1" outlineLevel="1">
      <c r="A1302" s="521">
        <v>33</v>
      </c>
      <c r="B1302" s="424" t="s">
        <v>125</v>
      </c>
      <c r="C1302" s="288" t="s">
        <v>25</v>
      </c>
      <c r="D1302" s="292"/>
      <c r="E1302" s="292"/>
      <c r="F1302" s="292"/>
      <c r="G1302" s="292"/>
      <c r="H1302" s="292"/>
      <c r="I1302" s="292"/>
      <c r="J1302" s="292"/>
      <c r="K1302" s="292"/>
      <c r="L1302" s="292"/>
      <c r="M1302" s="292"/>
      <c r="N1302" s="292"/>
      <c r="O1302" s="292"/>
      <c r="P1302" s="292"/>
      <c r="Q1302" s="292">
        <v>0</v>
      </c>
      <c r="R1302" s="292"/>
      <c r="S1302" s="292"/>
      <c r="T1302" s="292"/>
      <c r="U1302" s="292"/>
      <c r="V1302" s="292"/>
      <c r="W1302" s="292"/>
      <c r="X1302" s="292"/>
      <c r="Y1302" s="292"/>
      <c r="Z1302" s="292"/>
      <c r="AA1302" s="292"/>
      <c r="AB1302" s="292"/>
      <c r="AC1302" s="292"/>
      <c r="AD1302" s="292"/>
      <c r="AE1302" s="422"/>
      <c r="AF1302" s="411"/>
      <c r="AG1302" s="411"/>
      <c r="AH1302" s="411"/>
      <c r="AI1302" s="411"/>
      <c r="AJ1302" s="411"/>
      <c r="AK1302" s="411"/>
      <c r="AL1302" s="411"/>
      <c r="AM1302" s="411"/>
      <c r="AN1302" s="411"/>
      <c r="AO1302" s="411"/>
      <c r="AP1302" s="411"/>
      <c r="AQ1302" s="411"/>
      <c r="AR1302" s="411"/>
      <c r="AS1302" s="293">
        <f>SUM(AE1302:AR1302)</f>
        <v>0</v>
      </c>
    </row>
    <row r="1303" spans="1:45" ht="15" customHeight="1" outlineLevel="1">
      <c r="A1303" s="521"/>
      <c r="B1303" s="291" t="s">
        <v>718</v>
      </c>
      <c r="C1303" s="288" t="s">
        <v>163</v>
      </c>
      <c r="D1303" s="292"/>
      <c r="E1303" s="292"/>
      <c r="F1303" s="292"/>
      <c r="G1303" s="292"/>
      <c r="H1303" s="292"/>
      <c r="I1303" s="292"/>
      <c r="J1303" s="292"/>
      <c r="K1303" s="292"/>
      <c r="L1303" s="292"/>
      <c r="M1303" s="292"/>
      <c r="N1303" s="292"/>
      <c r="O1303" s="292"/>
      <c r="P1303" s="292"/>
      <c r="Q1303" s="292">
        <f>Q1302</f>
        <v>0</v>
      </c>
      <c r="R1303" s="292"/>
      <c r="S1303" s="292"/>
      <c r="T1303" s="292"/>
      <c r="U1303" s="292"/>
      <c r="V1303" s="292"/>
      <c r="W1303" s="292"/>
      <c r="X1303" s="292"/>
      <c r="Y1303" s="292"/>
      <c r="Z1303" s="292"/>
      <c r="AA1303" s="292"/>
      <c r="AB1303" s="292"/>
      <c r="AC1303" s="292"/>
      <c r="AD1303" s="292"/>
      <c r="AE1303" s="407">
        <f>AE1302</f>
        <v>0</v>
      </c>
      <c r="AF1303" s="407">
        <f t="shared" ref="AF1303:AR1303" si="3514">AF1302</f>
        <v>0</v>
      </c>
      <c r="AG1303" s="407">
        <f t="shared" si="3514"/>
        <v>0</v>
      </c>
      <c r="AH1303" s="407">
        <f t="shared" si="3514"/>
        <v>0</v>
      </c>
      <c r="AI1303" s="407">
        <f t="shared" si="3514"/>
        <v>0</v>
      </c>
      <c r="AJ1303" s="407">
        <f t="shared" si="3514"/>
        <v>0</v>
      </c>
      <c r="AK1303" s="407">
        <f t="shared" si="3514"/>
        <v>0</v>
      </c>
      <c r="AL1303" s="407">
        <f t="shared" si="3514"/>
        <v>0</v>
      </c>
      <c r="AM1303" s="407">
        <f t="shared" si="3514"/>
        <v>0</v>
      </c>
      <c r="AN1303" s="407">
        <f t="shared" si="3514"/>
        <v>0</v>
      </c>
      <c r="AO1303" s="407">
        <f t="shared" si="3514"/>
        <v>0</v>
      </c>
      <c r="AP1303" s="407">
        <f t="shared" si="3514"/>
        <v>0</v>
      </c>
      <c r="AQ1303" s="407">
        <f t="shared" si="3514"/>
        <v>0</v>
      </c>
      <c r="AR1303" s="407">
        <f t="shared" si="3514"/>
        <v>0</v>
      </c>
      <c r="AS1303" s="303"/>
    </row>
    <row r="1304" spans="1:45" ht="15" customHeight="1" outlineLevel="1">
      <c r="A1304" s="521"/>
      <c r="B1304" s="424"/>
      <c r="C1304" s="288"/>
      <c r="D1304" s="288"/>
      <c r="E1304" s="288"/>
      <c r="F1304" s="288"/>
      <c r="G1304" s="288"/>
      <c r="H1304" s="288"/>
      <c r="I1304" s="288"/>
      <c r="J1304" s="288"/>
      <c r="K1304" s="288"/>
      <c r="L1304" s="288"/>
      <c r="M1304" s="288"/>
      <c r="N1304" s="288"/>
      <c r="O1304" s="288"/>
      <c r="P1304" s="288"/>
      <c r="Q1304" s="288"/>
      <c r="R1304" s="288"/>
      <c r="S1304" s="288"/>
      <c r="T1304" s="288"/>
      <c r="U1304" s="288"/>
      <c r="V1304" s="288"/>
      <c r="W1304" s="288"/>
      <c r="X1304" s="288"/>
      <c r="Y1304" s="288"/>
      <c r="Z1304" s="288"/>
      <c r="AA1304" s="288"/>
      <c r="AB1304" s="288"/>
      <c r="AC1304" s="288"/>
      <c r="AD1304" s="288"/>
      <c r="AE1304" s="408"/>
      <c r="AF1304" s="421"/>
      <c r="AG1304" s="421"/>
      <c r="AH1304" s="421"/>
      <c r="AI1304" s="421"/>
      <c r="AJ1304" s="421"/>
      <c r="AK1304" s="421"/>
      <c r="AL1304" s="421"/>
      <c r="AM1304" s="421"/>
      <c r="AN1304" s="421"/>
      <c r="AO1304" s="421"/>
      <c r="AP1304" s="421"/>
      <c r="AQ1304" s="421"/>
      <c r="AR1304" s="421"/>
      <c r="AS1304" s="303"/>
    </row>
    <row r="1305" spans="1:45" ht="15" customHeight="1" outlineLevel="1">
      <c r="A1305" s="521">
        <v>34</v>
      </c>
      <c r="B1305" s="424" t="s">
        <v>126</v>
      </c>
      <c r="C1305" s="288" t="s">
        <v>25</v>
      </c>
      <c r="D1305" s="292"/>
      <c r="E1305" s="292"/>
      <c r="F1305" s="292"/>
      <c r="G1305" s="292"/>
      <c r="H1305" s="292"/>
      <c r="I1305" s="292"/>
      <c r="J1305" s="292"/>
      <c r="K1305" s="292"/>
      <c r="L1305" s="292"/>
      <c r="M1305" s="292"/>
      <c r="N1305" s="292"/>
      <c r="O1305" s="292"/>
      <c r="P1305" s="292"/>
      <c r="Q1305" s="292">
        <v>0</v>
      </c>
      <c r="R1305" s="292"/>
      <c r="S1305" s="292"/>
      <c r="T1305" s="292"/>
      <c r="U1305" s="292"/>
      <c r="V1305" s="292"/>
      <c r="W1305" s="292"/>
      <c r="X1305" s="292"/>
      <c r="Y1305" s="292"/>
      <c r="Z1305" s="292"/>
      <c r="AA1305" s="292"/>
      <c r="AB1305" s="292"/>
      <c r="AC1305" s="292"/>
      <c r="AD1305" s="292"/>
      <c r="AE1305" s="422"/>
      <c r="AF1305" s="411"/>
      <c r="AG1305" s="411"/>
      <c r="AH1305" s="411"/>
      <c r="AI1305" s="411"/>
      <c r="AJ1305" s="411"/>
      <c r="AK1305" s="411"/>
      <c r="AL1305" s="411"/>
      <c r="AM1305" s="411"/>
      <c r="AN1305" s="411"/>
      <c r="AO1305" s="411"/>
      <c r="AP1305" s="411"/>
      <c r="AQ1305" s="411"/>
      <c r="AR1305" s="411"/>
      <c r="AS1305" s="293">
        <f>SUM(AE1305:AR1305)</f>
        <v>0</v>
      </c>
    </row>
    <row r="1306" spans="1:45" ht="15" customHeight="1" outlineLevel="1">
      <c r="A1306" s="521"/>
      <c r="B1306" s="291" t="s">
        <v>718</v>
      </c>
      <c r="C1306" s="288" t="s">
        <v>163</v>
      </c>
      <c r="D1306" s="292"/>
      <c r="E1306" s="292"/>
      <c r="F1306" s="292"/>
      <c r="G1306" s="292"/>
      <c r="H1306" s="292"/>
      <c r="I1306" s="292"/>
      <c r="J1306" s="292"/>
      <c r="K1306" s="292"/>
      <c r="L1306" s="292"/>
      <c r="M1306" s="292"/>
      <c r="N1306" s="292"/>
      <c r="O1306" s="292"/>
      <c r="P1306" s="292"/>
      <c r="Q1306" s="292">
        <f>Q1305</f>
        <v>0</v>
      </c>
      <c r="R1306" s="292"/>
      <c r="S1306" s="292"/>
      <c r="T1306" s="292"/>
      <c r="U1306" s="292"/>
      <c r="V1306" s="292"/>
      <c r="W1306" s="292"/>
      <c r="X1306" s="292"/>
      <c r="Y1306" s="292"/>
      <c r="Z1306" s="292"/>
      <c r="AA1306" s="292"/>
      <c r="AB1306" s="292"/>
      <c r="AC1306" s="292"/>
      <c r="AD1306" s="292"/>
      <c r="AE1306" s="407">
        <f>AE1305</f>
        <v>0</v>
      </c>
      <c r="AF1306" s="407">
        <f t="shared" ref="AF1306:AR1306" si="3515">AF1305</f>
        <v>0</v>
      </c>
      <c r="AG1306" s="407">
        <f t="shared" si="3515"/>
        <v>0</v>
      </c>
      <c r="AH1306" s="407">
        <f t="shared" si="3515"/>
        <v>0</v>
      </c>
      <c r="AI1306" s="407">
        <f t="shared" si="3515"/>
        <v>0</v>
      </c>
      <c r="AJ1306" s="407">
        <f t="shared" si="3515"/>
        <v>0</v>
      </c>
      <c r="AK1306" s="407">
        <f t="shared" si="3515"/>
        <v>0</v>
      </c>
      <c r="AL1306" s="407">
        <f t="shared" si="3515"/>
        <v>0</v>
      </c>
      <c r="AM1306" s="407">
        <f t="shared" si="3515"/>
        <v>0</v>
      </c>
      <c r="AN1306" s="407">
        <f t="shared" si="3515"/>
        <v>0</v>
      </c>
      <c r="AO1306" s="407">
        <f t="shared" si="3515"/>
        <v>0</v>
      </c>
      <c r="AP1306" s="407">
        <f t="shared" si="3515"/>
        <v>0</v>
      </c>
      <c r="AQ1306" s="407">
        <f t="shared" si="3515"/>
        <v>0</v>
      </c>
      <c r="AR1306" s="407">
        <f t="shared" si="3515"/>
        <v>0</v>
      </c>
      <c r="AS1306" s="303"/>
    </row>
    <row r="1307" spans="1:45" ht="15" customHeight="1" outlineLevel="1">
      <c r="A1307" s="521"/>
      <c r="B1307" s="424"/>
      <c r="C1307" s="288"/>
      <c r="D1307" s="288"/>
      <c r="E1307" s="288"/>
      <c r="F1307" s="288"/>
      <c r="G1307" s="288"/>
      <c r="H1307" s="288"/>
      <c r="I1307" s="288"/>
      <c r="J1307" s="288"/>
      <c r="K1307" s="288"/>
      <c r="L1307" s="288"/>
      <c r="M1307" s="288"/>
      <c r="N1307" s="288"/>
      <c r="O1307" s="288"/>
      <c r="P1307" s="288"/>
      <c r="Q1307" s="288"/>
      <c r="R1307" s="288"/>
      <c r="S1307" s="288"/>
      <c r="T1307" s="288"/>
      <c r="U1307" s="288"/>
      <c r="V1307" s="288"/>
      <c r="W1307" s="288"/>
      <c r="X1307" s="288"/>
      <c r="Y1307" s="288"/>
      <c r="Z1307" s="288"/>
      <c r="AA1307" s="288"/>
      <c r="AB1307" s="288"/>
      <c r="AC1307" s="288"/>
      <c r="AD1307" s="288"/>
      <c r="AE1307" s="408"/>
      <c r="AF1307" s="421"/>
      <c r="AG1307" s="421"/>
      <c r="AH1307" s="421"/>
      <c r="AI1307" s="421"/>
      <c r="AJ1307" s="421"/>
      <c r="AK1307" s="421"/>
      <c r="AL1307" s="421"/>
      <c r="AM1307" s="421"/>
      <c r="AN1307" s="421"/>
      <c r="AO1307" s="421"/>
      <c r="AP1307" s="421"/>
      <c r="AQ1307" s="421"/>
      <c r="AR1307" s="421"/>
      <c r="AS1307" s="303"/>
    </row>
    <row r="1308" spans="1:45" ht="15" customHeight="1" outlineLevel="1">
      <c r="A1308" s="521">
        <v>35</v>
      </c>
      <c r="B1308" s="424" t="s">
        <v>127</v>
      </c>
      <c r="C1308" s="288" t="s">
        <v>25</v>
      </c>
      <c r="D1308" s="292"/>
      <c r="E1308" s="292"/>
      <c r="F1308" s="292"/>
      <c r="G1308" s="292"/>
      <c r="H1308" s="292"/>
      <c r="I1308" s="292"/>
      <c r="J1308" s="292"/>
      <c r="K1308" s="292"/>
      <c r="L1308" s="292"/>
      <c r="M1308" s="292"/>
      <c r="N1308" s="292"/>
      <c r="O1308" s="292"/>
      <c r="P1308" s="292"/>
      <c r="Q1308" s="292">
        <v>0</v>
      </c>
      <c r="R1308" s="292"/>
      <c r="S1308" s="292"/>
      <c r="T1308" s="292"/>
      <c r="U1308" s="292"/>
      <c r="V1308" s="292"/>
      <c r="W1308" s="292"/>
      <c r="X1308" s="292"/>
      <c r="Y1308" s="292"/>
      <c r="Z1308" s="292"/>
      <c r="AA1308" s="292"/>
      <c r="AB1308" s="292"/>
      <c r="AC1308" s="292"/>
      <c r="AD1308" s="292"/>
      <c r="AE1308" s="422"/>
      <c r="AF1308" s="411"/>
      <c r="AG1308" s="411"/>
      <c r="AH1308" s="411"/>
      <c r="AI1308" s="411"/>
      <c r="AJ1308" s="411"/>
      <c r="AK1308" s="411"/>
      <c r="AL1308" s="411"/>
      <c r="AM1308" s="411"/>
      <c r="AN1308" s="411"/>
      <c r="AO1308" s="411"/>
      <c r="AP1308" s="411"/>
      <c r="AQ1308" s="411"/>
      <c r="AR1308" s="411"/>
      <c r="AS1308" s="293">
        <f>SUM(AE1308:AR1308)</f>
        <v>0</v>
      </c>
    </row>
    <row r="1309" spans="1:45" ht="15" customHeight="1" outlineLevel="1">
      <c r="A1309" s="521"/>
      <c r="B1309" s="291" t="s">
        <v>718</v>
      </c>
      <c r="C1309" s="288" t="s">
        <v>163</v>
      </c>
      <c r="D1309" s="292"/>
      <c r="E1309" s="292"/>
      <c r="F1309" s="292"/>
      <c r="G1309" s="292"/>
      <c r="H1309" s="292"/>
      <c r="I1309" s="292"/>
      <c r="J1309" s="292"/>
      <c r="K1309" s="292"/>
      <c r="L1309" s="292"/>
      <c r="M1309" s="292"/>
      <c r="N1309" s="292"/>
      <c r="O1309" s="292"/>
      <c r="P1309" s="292"/>
      <c r="Q1309" s="292">
        <f>Q1308</f>
        <v>0</v>
      </c>
      <c r="R1309" s="292"/>
      <c r="S1309" s="292"/>
      <c r="T1309" s="292"/>
      <c r="U1309" s="292"/>
      <c r="V1309" s="292"/>
      <c r="W1309" s="292"/>
      <c r="X1309" s="292"/>
      <c r="Y1309" s="292"/>
      <c r="Z1309" s="292"/>
      <c r="AA1309" s="292"/>
      <c r="AB1309" s="292"/>
      <c r="AC1309" s="292"/>
      <c r="AD1309" s="292"/>
      <c r="AE1309" s="407">
        <f>AE1308</f>
        <v>0</v>
      </c>
      <c r="AF1309" s="407">
        <f t="shared" ref="AF1309:AR1309" si="3516">AF1308</f>
        <v>0</v>
      </c>
      <c r="AG1309" s="407">
        <f t="shared" si="3516"/>
        <v>0</v>
      </c>
      <c r="AH1309" s="407">
        <f t="shared" si="3516"/>
        <v>0</v>
      </c>
      <c r="AI1309" s="407">
        <f t="shared" si="3516"/>
        <v>0</v>
      </c>
      <c r="AJ1309" s="407">
        <f t="shared" si="3516"/>
        <v>0</v>
      </c>
      <c r="AK1309" s="407">
        <f t="shared" si="3516"/>
        <v>0</v>
      </c>
      <c r="AL1309" s="407">
        <f t="shared" si="3516"/>
        <v>0</v>
      </c>
      <c r="AM1309" s="407">
        <f t="shared" si="3516"/>
        <v>0</v>
      </c>
      <c r="AN1309" s="407">
        <f t="shared" si="3516"/>
        <v>0</v>
      </c>
      <c r="AO1309" s="407">
        <f t="shared" si="3516"/>
        <v>0</v>
      </c>
      <c r="AP1309" s="407">
        <f t="shared" si="3516"/>
        <v>0</v>
      </c>
      <c r="AQ1309" s="407">
        <f t="shared" si="3516"/>
        <v>0</v>
      </c>
      <c r="AR1309" s="407">
        <f t="shared" si="3516"/>
        <v>0</v>
      </c>
      <c r="AS1309" s="303"/>
    </row>
    <row r="1310" spans="1:45" ht="15" customHeight="1" outlineLevel="1">
      <c r="A1310" s="521"/>
      <c r="B1310" s="427"/>
      <c r="C1310" s="288"/>
      <c r="D1310" s="288"/>
      <c r="E1310" s="288"/>
      <c r="F1310" s="288"/>
      <c r="G1310" s="288"/>
      <c r="H1310" s="288"/>
      <c r="I1310" s="288"/>
      <c r="J1310" s="288"/>
      <c r="K1310" s="288"/>
      <c r="L1310" s="288"/>
      <c r="M1310" s="288"/>
      <c r="N1310" s="288"/>
      <c r="O1310" s="288"/>
      <c r="P1310" s="288"/>
      <c r="Q1310" s="288"/>
      <c r="R1310" s="288"/>
      <c r="S1310" s="288"/>
      <c r="T1310" s="288"/>
      <c r="U1310" s="288"/>
      <c r="V1310" s="288"/>
      <c r="W1310" s="288"/>
      <c r="X1310" s="288"/>
      <c r="Y1310" s="288"/>
      <c r="Z1310" s="288"/>
      <c r="AA1310" s="288"/>
      <c r="AB1310" s="288"/>
      <c r="AC1310" s="288"/>
      <c r="AD1310" s="288"/>
      <c r="AE1310" s="408"/>
      <c r="AF1310" s="421"/>
      <c r="AG1310" s="421"/>
      <c r="AH1310" s="421"/>
      <c r="AI1310" s="421"/>
      <c r="AJ1310" s="421"/>
      <c r="AK1310" s="421"/>
      <c r="AL1310" s="421"/>
      <c r="AM1310" s="421"/>
      <c r="AN1310" s="421"/>
      <c r="AO1310" s="421"/>
      <c r="AP1310" s="421"/>
      <c r="AQ1310" s="421"/>
      <c r="AR1310" s="421"/>
      <c r="AS1310" s="303"/>
    </row>
    <row r="1311" spans="1:45" ht="15" customHeight="1" outlineLevel="1">
      <c r="A1311" s="521"/>
      <c r="B1311" s="285" t="s">
        <v>499</v>
      </c>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28.5" customHeight="1" outlineLevel="1">
      <c r="A1312" s="521">
        <v>36</v>
      </c>
      <c r="B1312" s="424" t="s">
        <v>128</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customHeight="1" outlineLevel="1">
      <c r="A1313" s="521"/>
      <c r="B1313" s="291" t="s">
        <v>718</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517">AF1312</f>
        <v>0</v>
      </c>
      <c r="AG1313" s="407">
        <f t="shared" si="3517"/>
        <v>0</v>
      </c>
      <c r="AH1313" s="407">
        <f t="shared" si="3517"/>
        <v>0</v>
      </c>
      <c r="AI1313" s="407">
        <f t="shared" si="3517"/>
        <v>0</v>
      </c>
      <c r="AJ1313" s="407">
        <f t="shared" si="3517"/>
        <v>0</v>
      </c>
      <c r="AK1313" s="407">
        <f t="shared" si="3517"/>
        <v>0</v>
      </c>
      <c r="AL1313" s="407">
        <f t="shared" si="3517"/>
        <v>0</v>
      </c>
      <c r="AM1313" s="407">
        <f t="shared" si="3517"/>
        <v>0</v>
      </c>
      <c r="AN1313" s="407">
        <f t="shared" si="3517"/>
        <v>0</v>
      </c>
      <c r="AO1313" s="407">
        <f t="shared" si="3517"/>
        <v>0</v>
      </c>
      <c r="AP1313" s="407">
        <f t="shared" si="3517"/>
        <v>0</v>
      </c>
      <c r="AQ1313" s="407">
        <f t="shared" si="3517"/>
        <v>0</v>
      </c>
      <c r="AR1313" s="407">
        <f t="shared" si="3517"/>
        <v>0</v>
      </c>
      <c r="AS1313" s="303"/>
    </row>
    <row r="1314" spans="1:45" ht="15"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customHeight="1" outlineLevel="1">
      <c r="A1315" s="521">
        <v>37</v>
      </c>
      <c r="B1315" s="424" t="s">
        <v>129</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customHeight="1" outlineLevel="1">
      <c r="A1316" s="521"/>
      <c r="B1316" s="291" t="s">
        <v>718</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518">AF1315</f>
        <v>0</v>
      </c>
      <c r="AG1316" s="407">
        <f t="shared" si="3518"/>
        <v>0</v>
      </c>
      <c r="AH1316" s="407">
        <f t="shared" si="3518"/>
        <v>0</v>
      </c>
      <c r="AI1316" s="407">
        <f t="shared" si="3518"/>
        <v>0</v>
      </c>
      <c r="AJ1316" s="407">
        <f t="shared" si="3518"/>
        <v>0</v>
      </c>
      <c r="AK1316" s="407">
        <f t="shared" si="3518"/>
        <v>0</v>
      </c>
      <c r="AL1316" s="407">
        <f t="shared" si="3518"/>
        <v>0</v>
      </c>
      <c r="AM1316" s="407">
        <f t="shared" si="3518"/>
        <v>0</v>
      </c>
      <c r="AN1316" s="407">
        <f t="shared" si="3518"/>
        <v>0</v>
      </c>
      <c r="AO1316" s="407">
        <f t="shared" si="3518"/>
        <v>0</v>
      </c>
      <c r="AP1316" s="407">
        <f t="shared" si="3518"/>
        <v>0</v>
      </c>
      <c r="AQ1316" s="407">
        <f t="shared" si="3518"/>
        <v>0</v>
      </c>
      <c r="AR1316" s="407">
        <f t="shared" si="3518"/>
        <v>0</v>
      </c>
      <c r="AS1316" s="303"/>
    </row>
    <row r="1317" spans="1:45" ht="15"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15" customHeight="1" outlineLevel="1">
      <c r="A1318" s="521">
        <v>38</v>
      </c>
      <c r="B1318" s="424" t="s">
        <v>130</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customHeight="1" outlineLevel="1">
      <c r="A1319" s="521"/>
      <c r="B1319" s="291" t="s">
        <v>718</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519">AF1318</f>
        <v>0</v>
      </c>
      <c r="AG1319" s="407">
        <f t="shared" si="3519"/>
        <v>0</v>
      </c>
      <c r="AH1319" s="407">
        <f t="shared" si="3519"/>
        <v>0</v>
      </c>
      <c r="AI1319" s="407">
        <f t="shared" si="3519"/>
        <v>0</v>
      </c>
      <c r="AJ1319" s="407">
        <f t="shared" si="3519"/>
        <v>0</v>
      </c>
      <c r="AK1319" s="407">
        <f t="shared" si="3519"/>
        <v>0</v>
      </c>
      <c r="AL1319" s="407">
        <f t="shared" si="3519"/>
        <v>0</v>
      </c>
      <c r="AM1319" s="407">
        <f t="shared" si="3519"/>
        <v>0</v>
      </c>
      <c r="AN1319" s="407">
        <f t="shared" si="3519"/>
        <v>0</v>
      </c>
      <c r="AO1319" s="407">
        <f t="shared" si="3519"/>
        <v>0</v>
      </c>
      <c r="AP1319" s="407">
        <f t="shared" si="3519"/>
        <v>0</v>
      </c>
      <c r="AQ1319" s="407">
        <f t="shared" si="3519"/>
        <v>0</v>
      </c>
      <c r="AR1319" s="407">
        <f t="shared" si="3519"/>
        <v>0</v>
      </c>
      <c r="AS1319" s="303"/>
    </row>
    <row r="1320" spans="1:45" ht="15"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15" customHeight="1" outlineLevel="1">
      <c r="A1321" s="521">
        <v>39</v>
      </c>
      <c r="B1321" s="424" t="s">
        <v>131</v>
      </c>
      <c r="C1321" s="288" t="s">
        <v>25</v>
      </c>
      <c r="D1321" s="292"/>
      <c r="E1321" s="292"/>
      <c r="F1321" s="292"/>
      <c r="G1321" s="292"/>
      <c r="H1321" s="292"/>
      <c r="I1321" s="292"/>
      <c r="J1321" s="292"/>
      <c r="K1321" s="292"/>
      <c r="L1321" s="292"/>
      <c r="M1321" s="292"/>
      <c r="N1321" s="292"/>
      <c r="O1321" s="292"/>
      <c r="P1321" s="292"/>
      <c r="Q1321" s="292">
        <v>12</v>
      </c>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customHeight="1" outlineLevel="1">
      <c r="A1322" s="521"/>
      <c r="B1322" s="291" t="s">
        <v>718</v>
      </c>
      <c r="C1322" s="288" t="s">
        <v>163</v>
      </c>
      <c r="D1322" s="292"/>
      <c r="E1322" s="292"/>
      <c r="F1322" s="292"/>
      <c r="G1322" s="292"/>
      <c r="H1322" s="292"/>
      <c r="I1322" s="292"/>
      <c r="J1322" s="292"/>
      <c r="K1322" s="292"/>
      <c r="L1322" s="292"/>
      <c r="M1322" s="292"/>
      <c r="N1322" s="292"/>
      <c r="O1322" s="292"/>
      <c r="P1322" s="292"/>
      <c r="Q1322" s="292">
        <f>Q1321</f>
        <v>12</v>
      </c>
      <c r="R1322" s="292"/>
      <c r="S1322" s="292"/>
      <c r="T1322" s="292"/>
      <c r="U1322" s="292"/>
      <c r="V1322" s="292"/>
      <c r="W1322" s="292"/>
      <c r="X1322" s="292"/>
      <c r="Y1322" s="292"/>
      <c r="Z1322" s="292"/>
      <c r="AA1322" s="292"/>
      <c r="AB1322" s="292"/>
      <c r="AC1322" s="292"/>
      <c r="AD1322" s="292"/>
      <c r="AE1322" s="407">
        <f>AE1321</f>
        <v>0</v>
      </c>
      <c r="AF1322" s="407">
        <f t="shared" ref="AF1322:AR1322" si="3520">AF1321</f>
        <v>0</v>
      </c>
      <c r="AG1322" s="407">
        <f t="shared" si="3520"/>
        <v>0</v>
      </c>
      <c r="AH1322" s="407">
        <f t="shared" si="3520"/>
        <v>0</v>
      </c>
      <c r="AI1322" s="407">
        <f t="shared" si="3520"/>
        <v>0</v>
      </c>
      <c r="AJ1322" s="407">
        <f t="shared" si="3520"/>
        <v>0</v>
      </c>
      <c r="AK1322" s="407">
        <f t="shared" si="3520"/>
        <v>0</v>
      </c>
      <c r="AL1322" s="407">
        <f t="shared" si="3520"/>
        <v>0</v>
      </c>
      <c r="AM1322" s="407">
        <f t="shared" si="3520"/>
        <v>0</v>
      </c>
      <c r="AN1322" s="407">
        <f t="shared" si="3520"/>
        <v>0</v>
      </c>
      <c r="AO1322" s="407">
        <f t="shared" si="3520"/>
        <v>0</v>
      </c>
      <c r="AP1322" s="407">
        <f t="shared" si="3520"/>
        <v>0</v>
      </c>
      <c r="AQ1322" s="407">
        <f t="shared" si="3520"/>
        <v>0</v>
      </c>
      <c r="AR1322" s="407">
        <f t="shared" si="3520"/>
        <v>0</v>
      </c>
      <c r="AS1322" s="303"/>
    </row>
    <row r="1323" spans="1:45" ht="15"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customHeight="1" outlineLevel="1">
      <c r="A1324" s="521">
        <v>40</v>
      </c>
      <c r="B1324" s="424" t="s">
        <v>132</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customHeight="1" outlineLevel="1">
      <c r="A1325" s="521"/>
      <c r="B1325" s="291" t="s">
        <v>718</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521">AF1324</f>
        <v>0</v>
      </c>
      <c r="AG1325" s="407">
        <f t="shared" si="3521"/>
        <v>0</v>
      </c>
      <c r="AH1325" s="407">
        <f t="shared" si="3521"/>
        <v>0</v>
      </c>
      <c r="AI1325" s="407">
        <f t="shared" si="3521"/>
        <v>0</v>
      </c>
      <c r="AJ1325" s="407">
        <f t="shared" si="3521"/>
        <v>0</v>
      </c>
      <c r="AK1325" s="407">
        <f t="shared" si="3521"/>
        <v>0</v>
      </c>
      <c r="AL1325" s="407">
        <f t="shared" si="3521"/>
        <v>0</v>
      </c>
      <c r="AM1325" s="407">
        <f t="shared" si="3521"/>
        <v>0</v>
      </c>
      <c r="AN1325" s="407">
        <f t="shared" si="3521"/>
        <v>0</v>
      </c>
      <c r="AO1325" s="407">
        <f t="shared" si="3521"/>
        <v>0</v>
      </c>
      <c r="AP1325" s="407">
        <f t="shared" si="3521"/>
        <v>0</v>
      </c>
      <c r="AQ1325" s="407">
        <f t="shared" si="3521"/>
        <v>0</v>
      </c>
      <c r="AR1325" s="407">
        <f t="shared" si="3521"/>
        <v>0</v>
      </c>
      <c r="AS1325" s="303"/>
    </row>
    <row r="1326" spans="1:45" ht="15"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customHeight="1" outlineLevel="1">
      <c r="A1327" s="521">
        <v>41</v>
      </c>
      <c r="B1327" s="424" t="s">
        <v>133</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customHeight="1" outlineLevel="1">
      <c r="A1328" s="521"/>
      <c r="B1328" s="291" t="s">
        <v>718</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522">AF1327</f>
        <v>0</v>
      </c>
      <c r="AG1328" s="407">
        <f t="shared" si="3522"/>
        <v>0</v>
      </c>
      <c r="AH1328" s="407">
        <f t="shared" si="3522"/>
        <v>0</v>
      </c>
      <c r="AI1328" s="407">
        <f t="shared" si="3522"/>
        <v>0</v>
      </c>
      <c r="AJ1328" s="407">
        <f t="shared" si="3522"/>
        <v>0</v>
      </c>
      <c r="AK1328" s="407">
        <f t="shared" si="3522"/>
        <v>0</v>
      </c>
      <c r="AL1328" s="407">
        <f t="shared" si="3522"/>
        <v>0</v>
      </c>
      <c r="AM1328" s="407">
        <f t="shared" si="3522"/>
        <v>0</v>
      </c>
      <c r="AN1328" s="407">
        <f t="shared" si="3522"/>
        <v>0</v>
      </c>
      <c r="AO1328" s="407">
        <f t="shared" si="3522"/>
        <v>0</v>
      </c>
      <c r="AP1328" s="407">
        <f t="shared" si="3522"/>
        <v>0</v>
      </c>
      <c r="AQ1328" s="407">
        <f t="shared" si="3522"/>
        <v>0</v>
      </c>
      <c r="AR1328" s="407">
        <f t="shared" si="3522"/>
        <v>0</v>
      </c>
      <c r="AS1328" s="303"/>
    </row>
    <row r="1329" spans="1:45" ht="15"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28.5" customHeight="1" outlineLevel="1">
      <c r="A1330" s="521">
        <v>42</v>
      </c>
      <c r="B1330" s="424" t="s">
        <v>134</v>
      </c>
      <c r="C1330" s="288" t="s">
        <v>25</v>
      </c>
      <c r="D1330" s="292"/>
      <c r="E1330" s="292"/>
      <c r="F1330" s="292"/>
      <c r="G1330" s="292"/>
      <c r="H1330" s="292"/>
      <c r="I1330" s="292"/>
      <c r="J1330" s="292"/>
      <c r="K1330" s="292"/>
      <c r="L1330" s="292"/>
      <c r="M1330" s="292"/>
      <c r="N1330" s="292"/>
      <c r="O1330" s="292"/>
      <c r="P1330" s="292"/>
      <c r="Q1330" s="288"/>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customHeight="1" outlineLevel="1">
      <c r="A1331" s="521"/>
      <c r="B1331" s="291" t="s">
        <v>718</v>
      </c>
      <c r="C1331" s="288" t="s">
        <v>163</v>
      </c>
      <c r="D1331" s="292"/>
      <c r="E1331" s="292"/>
      <c r="F1331" s="292"/>
      <c r="G1331" s="292"/>
      <c r="H1331" s="292"/>
      <c r="I1331" s="292"/>
      <c r="J1331" s="292"/>
      <c r="K1331" s="292"/>
      <c r="L1331" s="292"/>
      <c r="M1331" s="292"/>
      <c r="N1331" s="292"/>
      <c r="O1331" s="292"/>
      <c r="P1331" s="292"/>
      <c r="Q1331" s="464"/>
      <c r="R1331" s="292"/>
      <c r="S1331" s="292"/>
      <c r="T1331" s="292"/>
      <c r="U1331" s="292"/>
      <c r="V1331" s="292"/>
      <c r="W1331" s="292"/>
      <c r="X1331" s="292"/>
      <c r="Y1331" s="292"/>
      <c r="Z1331" s="292"/>
      <c r="AA1331" s="292"/>
      <c r="AB1331" s="292"/>
      <c r="AC1331" s="292"/>
      <c r="AD1331" s="292"/>
      <c r="AE1331" s="407">
        <f>AE1330</f>
        <v>0</v>
      </c>
      <c r="AF1331" s="407">
        <f t="shared" ref="AF1331:AR1331" si="3523">AF1330</f>
        <v>0</v>
      </c>
      <c r="AG1331" s="407">
        <f t="shared" si="3523"/>
        <v>0</v>
      </c>
      <c r="AH1331" s="407">
        <f t="shared" si="3523"/>
        <v>0</v>
      </c>
      <c r="AI1331" s="407">
        <f t="shared" si="3523"/>
        <v>0</v>
      </c>
      <c r="AJ1331" s="407">
        <f t="shared" si="3523"/>
        <v>0</v>
      </c>
      <c r="AK1331" s="407">
        <f t="shared" si="3523"/>
        <v>0</v>
      </c>
      <c r="AL1331" s="407">
        <f t="shared" si="3523"/>
        <v>0</v>
      </c>
      <c r="AM1331" s="407">
        <f t="shared" si="3523"/>
        <v>0</v>
      </c>
      <c r="AN1331" s="407">
        <f t="shared" si="3523"/>
        <v>0</v>
      </c>
      <c r="AO1331" s="407">
        <f t="shared" si="3523"/>
        <v>0</v>
      </c>
      <c r="AP1331" s="407">
        <f t="shared" si="3523"/>
        <v>0</v>
      </c>
      <c r="AQ1331" s="407">
        <f t="shared" si="3523"/>
        <v>0</v>
      </c>
      <c r="AR1331" s="407">
        <f t="shared" si="3523"/>
        <v>0</v>
      </c>
      <c r="AS1331" s="303"/>
    </row>
    <row r="1332" spans="1:45" ht="15"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15" customHeight="1" outlineLevel="1">
      <c r="A1333" s="521">
        <v>43</v>
      </c>
      <c r="B1333" s="424" t="s">
        <v>135</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customHeight="1" outlineLevel="1">
      <c r="A1334" s="521"/>
      <c r="B1334" s="291" t="s">
        <v>718</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524">AF1333</f>
        <v>0</v>
      </c>
      <c r="AG1334" s="407">
        <f t="shared" si="3524"/>
        <v>0</v>
      </c>
      <c r="AH1334" s="407">
        <f t="shared" si="3524"/>
        <v>0</v>
      </c>
      <c r="AI1334" s="407">
        <f t="shared" si="3524"/>
        <v>0</v>
      </c>
      <c r="AJ1334" s="407">
        <f t="shared" si="3524"/>
        <v>0</v>
      </c>
      <c r="AK1334" s="407">
        <f t="shared" si="3524"/>
        <v>0</v>
      </c>
      <c r="AL1334" s="407">
        <f t="shared" si="3524"/>
        <v>0</v>
      </c>
      <c r="AM1334" s="407">
        <f t="shared" si="3524"/>
        <v>0</v>
      </c>
      <c r="AN1334" s="407">
        <f t="shared" si="3524"/>
        <v>0</v>
      </c>
      <c r="AO1334" s="407">
        <f t="shared" si="3524"/>
        <v>0</v>
      </c>
      <c r="AP1334" s="407">
        <f t="shared" si="3524"/>
        <v>0</v>
      </c>
      <c r="AQ1334" s="407">
        <f t="shared" si="3524"/>
        <v>0</v>
      </c>
      <c r="AR1334" s="407">
        <f t="shared" si="3524"/>
        <v>0</v>
      </c>
      <c r="AS1334" s="303"/>
    </row>
    <row r="1335" spans="1:45" ht="15"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28.5" customHeight="1" outlineLevel="1">
      <c r="A1336" s="521">
        <v>44</v>
      </c>
      <c r="B1336" s="424" t="s">
        <v>136</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customHeight="1" outlineLevel="1">
      <c r="A1337" s="521"/>
      <c r="B1337" s="291" t="s">
        <v>718</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525">AF1336</f>
        <v>0</v>
      </c>
      <c r="AG1337" s="407">
        <f t="shared" si="3525"/>
        <v>0</v>
      </c>
      <c r="AH1337" s="407">
        <f t="shared" si="3525"/>
        <v>0</v>
      </c>
      <c r="AI1337" s="407">
        <f t="shared" si="3525"/>
        <v>0</v>
      </c>
      <c r="AJ1337" s="407">
        <f t="shared" si="3525"/>
        <v>0</v>
      </c>
      <c r="AK1337" s="407">
        <f t="shared" si="3525"/>
        <v>0</v>
      </c>
      <c r="AL1337" s="407">
        <f t="shared" si="3525"/>
        <v>0</v>
      </c>
      <c r="AM1337" s="407">
        <f t="shared" si="3525"/>
        <v>0</v>
      </c>
      <c r="AN1337" s="407">
        <f t="shared" si="3525"/>
        <v>0</v>
      </c>
      <c r="AO1337" s="407">
        <f t="shared" si="3525"/>
        <v>0</v>
      </c>
      <c r="AP1337" s="407">
        <f t="shared" si="3525"/>
        <v>0</v>
      </c>
      <c r="AQ1337" s="407">
        <f t="shared" si="3525"/>
        <v>0</v>
      </c>
      <c r="AR1337" s="407">
        <f t="shared" si="3525"/>
        <v>0</v>
      </c>
      <c r="AS1337" s="303"/>
    </row>
    <row r="1338" spans="1:45" ht="15"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2.450000000000003" customHeight="1" outlineLevel="1">
      <c r="A1339" s="521">
        <v>45</v>
      </c>
      <c r="B1339" s="424" t="s">
        <v>137</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customHeight="1" outlineLevel="1">
      <c r="A1340" s="521"/>
      <c r="B1340" s="291" t="s">
        <v>718</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26">AF1339</f>
        <v>0</v>
      </c>
      <c r="AG1340" s="407">
        <f t="shared" si="3526"/>
        <v>0</v>
      </c>
      <c r="AH1340" s="407">
        <f t="shared" si="3526"/>
        <v>0</v>
      </c>
      <c r="AI1340" s="407">
        <f t="shared" si="3526"/>
        <v>0</v>
      </c>
      <c r="AJ1340" s="407">
        <f t="shared" si="3526"/>
        <v>0</v>
      </c>
      <c r="AK1340" s="407">
        <f t="shared" si="3526"/>
        <v>0</v>
      </c>
      <c r="AL1340" s="407">
        <f t="shared" si="3526"/>
        <v>0</v>
      </c>
      <c r="AM1340" s="407">
        <f t="shared" si="3526"/>
        <v>0</v>
      </c>
      <c r="AN1340" s="407">
        <f t="shared" si="3526"/>
        <v>0</v>
      </c>
      <c r="AO1340" s="407">
        <f t="shared" si="3526"/>
        <v>0</v>
      </c>
      <c r="AP1340" s="407">
        <f t="shared" si="3526"/>
        <v>0</v>
      </c>
      <c r="AQ1340" s="407">
        <f t="shared" si="3526"/>
        <v>0</v>
      </c>
      <c r="AR1340" s="407">
        <f t="shared" si="3526"/>
        <v>0</v>
      </c>
      <c r="AS1340" s="303"/>
    </row>
    <row r="1341" spans="1:45" ht="15"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2.1" customHeight="1" outlineLevel="1">
      <c r="A1342" s="521">
        <v>46</v>
      </c>
      <c r="B1342" s="424" t="s">
        <v>138</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customHeight="1" outlineLevel="1">
      <c r="A1343" s="521"/>
      <c r="B1343" s="291" t="s">
        <v>718</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27">AF1342</f>
        <v>0</v>
      </c>
      <c r="AG1343" s="407">
        <f t="shared" si="3527"/>
        <v>0</v>
      </c>
      <c r="AH1343" s="407">
        <f t="shared" si="3527"/>
        <v>0</v>
      </c>
      <c r="AI1343" s="407">
        <f t="shared" si="3527"/>
        <v>0</v>
      </c>
      <c r="AJ1343" s="407">
        <f t="shared" si="3527"/>
        <v>0</v>
      </c>
      <c r="AK1343" s="407">
        <f t="shared" si="3527"/>
        <v>0</v>
      </c>
      <c r="AL1343" s="407">
        <f t="shared" si="3527"/>
        <v>0</v>
      </c>
      <c r="AM1343" s="407">
        <f t="shared" si="3527"/>
        <v>0</v>
      </c>
      <c r="AN1343" s="407">
        <f t="shared" si="3527"/>
        <v>0</v>
      </c>
      <c r="AO1343" s="407">
        <f t="shared" si="3527"/>
        <v>0</v>
      </c>
      <c r="AP1343" s="407">
        <f t="shared" si="3527"/>
        <v>0</v>
      </c>
      <c r="AQ1343" s="407">
        <f t="shared" si="3527"/>
        <v>0</v>
      </c>
      <c r="AR1343" s="407">
        <f t="shared" si="3527"/>
        <v>0</v>
      </c>
      <c r="AS1343" s="303"/>
    </row>
    <row r="1344" spans="1:45" ht="15" customHeight="1" outlineLevel="1">
      <c r="A1344" s="521"/>
      <c r="B1344" s="424"/>
      <c r="C1344" s="288"/>
      <c r="D1344" s="288"/>
      <c r="E1344" s="288"/>
      <c r="F1344" s="288"/>
      <c r="G1344" s="288"/>
      <c r="H1344" s="288"/>
      <c r="I1344" s="288"/>
      <c r="J1344" s="288"/>
      <c r="K1344" s="288"/>
      <c r="L1344" s="288"/>
      <c r="M1344" s="288"/>
      <c r="N1344" s="288"/>
      <c r="O1344" s="288"/>
      <c r="P1344" s="288"/>
      <c r="Q1344" s="288"/>
      <c r="R1344" s="288"/>
      <c r="S1344" s="288"/>
      <c r="T1344" s="288"/>
      <c r="U1344" s="288"/>
      <c r="V1344" s="288"/>
      <c r="W1344" s="288"/>
      <c r="X1344" s="288"/>
      <c r="Y1344" s="288"/>
      <c r="Z1344" s="288"/>
      <c r="AA1344" s="288"/>
      <c r="AB1344" s="288"/>
      <c r="AC1344" s="288"/>
      <c r="AD1344" s="288"/>
      <c r="AE1344" s="408"/>
      <c r="AF1344" s="421"/>
      <c r="AG1344" s="421"/>
      <c r="AH1344" s="421"/>
      <c r="AI1344" s="421"/>
      <c r="AJ1344" s="421"/>
      <c r="AK1344" s="421"/>
      <c r="AL1344" s="421"/>
      <c r="AM1344" s="421"/>
      <c r="AN1344" s="421"/>
      <c r="AO1344" s="421"/>
      <c r="AP1344" s="421"/>
      <c r="AQ1344" s="421"/>
      <c r="AR1344" s="421"/>
      <c r="AS1344" s="303"/>
    </row>
    <row r="1345" spans="1:45" ht="35.450000000000003" customHeight="1" outlineLevel="1">
      <c r="A1345" s="521">
        <v>47</v>
      </c>
      <c r="B1345" s="424" t="s">
        <v>139</v>
      </c>
      <c r="C1345" s="288" t="s">
        <v>25</v>
      </c>
      <c r="D1345" s="292"/>
      <c r="E1345" s="292"/>
      <c r="F1345" s="292"/>
      <c r="G1345" s="292"/>
      <c r="H1345" s="292"/>
      <c r="I1345" s="292"/>
      <c r="J1345" s="292"/>
      <c r="K1345" s="292"/>
      <c r="L1345" s="292"/>
      <c r="M1345" s="292"/>
      <c r="N1345" s="292"/>
      <c r="O1345" s="292"/>
      <c r="P1345" s="292"/>
      <c r="Q1345" s="292">
        <v>12</v>
      </c>
      <c r="R1345" s="292"/>
      <c r="S1345" s="292"/>
      <c r="T1345" s="292"/>
      <c r="U1345" s="292"/>
      <c r="V1345" s="292"/>
      <c r="W1345" s="292"/>
      <c r="X1345" s="292"/>
      <c r="Y1345" s="292"/>
      <c r="Z1345" s="292"/>
      <c r="AA1345" s="292"/>
      <c r="AB1345" s="292"/>
      <c r="AC1345" s="292"/>
      <c r="AD1345" s="292"/>
      <c r="AE1345" s="422"/>
      <c r="AF1345" s="411"/>
      <c r="AG1345" s="411"/>
      <c r="AH1345" s="411"/>
      <c r="AI1345" s="411"/>
      <c r="AJ1345" s="411"/>
      <c r="AK1345" s="411"/>
      <c r="AL1345" s="411"/>
      <c r="AM1345" s="411"/>
      <c r="AN1345" s="411"/>
      <c r="AO1345" s="411"/>
      <c r="AP1345" s="411"/>
      <c r="AQ1345" s="411"/>
      <c r="AR1345" s="411"/>
      <c r="AS1345" s="293">
        <f>SUM(AE1345:AR1345)</f>
        <v>0</v>
      </c>
    </row>
    <row r="1346" spans="1:45" ht="15" customHeight="1" outlineLevel="1">
      <c r="A1346" s="521"/>
      <c r="B1346" s="291" t="s">
        <v>718</v>
      </c>
      <c r="C1346" s="288" t="s">
        <v>163</v>
      </c>
      <c r="D1346" s="292"/>
      <c r="E1346" s="292"/>
      <c r="F1346" s="292"/>
      <c r="G1346" s="292"/>
      <c r="H1346" s="292"/>
      <c r="I1346" s="292"/>
      <c r="J1346" s="292"/>
      <c r="K1346" s="292"/>
      <c r="L1346" s="292"/>
      <c r="M1346" s="292"/>
      <c r="N1346" s="292"/>
      <c r="O1346" s="292"/>
      <c r="P1346" s="292"/>
      <c r="Q1346" s="292">
        <f>Q1345</f>
        <v>12</v>
      </c>
      <c r="R1346" s="292"/>
      <c r="S1346" s="292"/>
      <c r="T1346" s="292"/>
      <c r="U1346" s="292"/>
      <c r="V1346" s="292"/>
      <c r="W1346" s="292"/>
      <c r="X1346" s="292"/>
      <c r="Y1346" s="292"/>
      <c r="Z1346" s="292"/>
      <c r="AA1346" s="292"/>
      <c r="AB1346" s="292"/>
      <c r="AC1346" s="292"/>
      <c r="AD1346" s="292"/>
      <c r="AE1346" s="407">
        <f>AE1345</f>
        <v>0</v>
      </c>
      <c r="AF1346" s="407">
        <f t="shared" ref="AF1346:AR1346" si="3528">AF1345</f>
        <v>0</v>
      </c>
      <c r="AG1346" s="407">
        <f t="shared" si="3528"/>
        <v>0</v>
      </c>
      <c r="AH1346" s="407">
        <f t="shared" si="3528"/>
        <v>0</v>
      </c>
      <c r="AI1346" s="407">
        <f t="shared" si="3528"/>
        <v>0</v>
      </c>
      <c r="AJ1346" s="407">
        <f t="shared" si="3528"/>
        <v>0</v>
      </c>
      <c r="AK1346" s="407">
        <f t="shared" si="3528"/>
        <v>0</v>
      </c>
      <c r="AL1346" s="407">
        <f t="shared" si="3528"/>
        <v>0</v>
      </c>
      <c r="AM1346" s="407">
        <f t="shared" si="3528"/>
        <v>0</v>
      </c>
      <c r="AN1346" s="407">
        <f t="shared" si="3528"/>
        <v>0</v>
      </c>
      <c r="AO1346" s="407">
        <f t="shared" si="3528"/>
        <v>0</v>
      </c>
      <c r="AP1346" s="407">
        <f t="shared" si="3528"/>
        <v>0</v>
      </c>
      <c r="AQ1346" s="407">
        <f t="shared" si="3528"/>
        <v>0</v>
      </c>
      <c r="AR1346" s="407">
        <f t="shared" si="3528"/>
        <v>0</v>
      </c>
      <c r="AS1346" s="303"/>
    </row>
    <row r="1347" spans="1:45" ht="15" customHeight="1" outlineLevel="1">
      <c r="A1347" s="521"/>
      <c r="B1347" s="424"/>
      <c r="C1347" s="288"/>
      <c r="D1347" s="288"/>
      <c r="E1347" s="288"/>
      <c r="F1347" s="288"/>
      <c r="G1347" s="288"/>
      <c r="H1347" s="288"/>
      <c r="I1347" s="288"/>
      <c r="J1347" s="288"/>
      <c r="K1347" s="288"/>
      <c r="L1347" s="288"/>
      <c r="M1347" s="288"/>
      <c r="N1347" s="288"/>
      <c r="O1347" s="288"/>
      <c r="P1347" s="288"/>
      <c r="Q1347" s="288"/>
      <c r="R1347" s="288"/>
      <c r="S1347" s="288"/>
      <c r="T1347" s="288"/>
      <c r="U1347" s="288"/>
      <c r="V1347" s="288"/>
      <c r="W1347" s="288"/>
      <c r="X1347" s="288"/>
      <c r="Y1347" s="288"/>
      <c r="Z1347" s="288"/>
      <c r="AA1347" s="288"/>
      <c r="AB1347" s="288"/>
      <c r="AC1347" s="288"/>
      <c r="AD1347" s="288"/>
      <c r="AE1347" s="408"/>
      <c r="AF1347" s="421"/>
      <c r="AG1347" s="421"/>
      <c r="AH1347" s="421"/>
      <c r="AI1347" s="421"/>
      <c r="AJ1347" s="421"/>
      <c r="AK1347" s="421"/>
      <c r="AL1347" s="421"/>
      <c r="AM1347" s="421"/>
      <c r="AN1347" s="421"/>
      <c r="AO1347" s="421"/>
      <c r="AP1347" s="421"/>
      <c r="AQ1347" s="421"/>
      <c r="AR1347" s="421"/>
      <c r="AS1347" s="303"/>
    </row>
    <row r="1348" spans="1:45" ht="39.75" customHeight="1" outlineLevel="1">
      <c r="A1348" s="521">
        <v>48</v>
      </c>
      <c r="B1348" s="424" t="s">
        <v>140</v>
      </c>
      <c r="C1348" s="288" t="s">
        <v>25</v>
      </c>
      <c r="D1348" s="292"/>
      <c r="E1348" s="292"/>
      <c r="F1348" s="292"/>
      <c r="G1348" s="292"/>
      <c r="H1348" s="292"/>
      <c r="I1348" s="292"/>
      <c r="J1348" s="292"/>
      <c r="K1348" s="292"/>
      <c r="L1348" s="292"/>
      <c r="M1348" s="292"/>
      <c r="N1348" s="292"/>
      <c r="O1348" s="292"/>
      <c r="P1348" s="292"/>
      <c r="Q1348" s="292">
        <v>12</v>
      </c>
      <c r="R1348" s="292"/>
      <c r="S1348" s="292"/>
      <c r="T1348" s="292"/>
      <c r="U1348" s="292"/>
      <c r="V1348" s="292"/>
      <c r="W1348" s="292"/>
      <c r="X1348" s="292"/>
      <c r="Y1348" s="292"/>
      <c r="Z1348" s="292"/>
      <c r="AA1348" s="292"/>
      <c r="AB1348" s="292"/>
      <c r="AC1348" s="292"/>
      <c r="AD1348" s="292"/>
      <c r="AE1348" s="422"/>
      <c r="AF1348" s="411"/>
      <c r="AG1348" s="411"/>
      <c r="AH1348" s="411"/>
      <c r="AI1348" s="411"/>
      <c r="AJ1348" s="411"/>
      <c r="AK1348" s="411"/>
      <c r="AL1348" s="411"/>
      <c r="AM1348" s="411"/>
      <c r="AN1348" s="411"/>
      <c r="AO1348" s="411"/>
      <c r="AP1348" s="411"/>
      <c r="AQ1348" s="411"/>
      <c r="AR1348" s="411"/>
      <c r="AS1348" s="293">
        <f>SUM(AE1348:AR1348)</f>
        <v>0</v>
      </c>
    </row>
    <row r="1349" spans="1:45" ht="15" customHeight="1" outlineLevel="1">
      <c r="A1349" s="521"/>
      <c r="B1349" s="291" t="s">
        <v>718</v>
      </c>
      <c r="C1349" s="288" t="s">
        <v>163</v>
      </c>
      <c r="D1349" s="292"/>
      <c r="E1349" s="292"/>
      <c r="F1349" s="292"/>
      <c r="G1349" s="292"/>
      <c r="H1349" s="292"/>
      <c r="I1349" s="292"/>
      <c r="J1349" s="292"/>
      <c r="K1349" s="292"/>
      <c r="L1349" s="292"/>
      <c r="M1349" s="292"/>
      <c r="N1349" s="292"/>
      <c r="O1349" s="292"/>
      <c r="P1349" s="292"/>
      <c r="Q1349" s="292">
        <f>Q1348</f>
        <v>12</v>
      </c>
      <c r="R1349" s="292"/>
      <c r="S1349" s="292"/>
      <c r="T1349" s="292"/>
      <c r="U1349" s="292"/>
      <c r="V1349" s="292"/>
      <c r="W1349" s="292"/>
      <c r="X1349" s="292"/>
      <c r="Y1349" s="292"/>
      <c r="Z1349" s="292"/>
      <c r="AA1349" s="292"/>
      <c r="AB1349" s="292"/>
      <c r="AC1349" s="292"/>
      <c r="AD1349" s="292"/>
      <c r="AE1349" s="407">
        <f>AE1348</f>
        <v>0</v>
      </c>
      <c r="AF1349" s="407">
        <f t="shared" ref="AF1349:AR1349" si="3529">AF1348</f>
        <v>0</v>
      </c>
      <c r="AG1349" s="407">
        <f t="shared" si="3529"/>
        <v>0</v>
      </c>
      <c r="AH1349" s="407">
        <f t="shared" si="3529"/>
        <v>0</v>
      </c>
      <c r="AI1349" s="407">
        <f t="shared" si="3529"/>
        <v>0</v>
      </c>
      <c r="AJ1349" s="407">
        <f t="shared" si="3529"/>
        <v>0</v>
      </c>
      <c r="AK1349" s="407">
        <f t="shared" si="3529"/>
        <v>0</v>
      </c>
      <c r="AL1349" s="407">
        <f t="shared" si="3529"/>
        <v>0</v>
      </c>
      <c r="AM1349" s="407">
        <f t="shared" si="3529"/>
        <v>0</v>
      </c>
      <c r="AN1349" s="407">
        <f t="shared" si="3529"/>
        <v>0</v>
      </c>
      <c r="AO1349" s="407">
        <f t="shared" si="3529"/>
        <v>0</v>
      </c>
      <c r="AP1349" s="407">
        <f t="shared" si="3529"/>
        <v>0</v>
      </c>
      <c r="AQ1349" s="407">
        <f t="shared" si="3529"/>
        <v>0</v>
      </c>
      <c r="AR1349" s="407">
        <f t="shared" si="3529"/>
        <v>0</v>
      </c>
      <c r="AS1349" s="303"/>
    </row>
    <row r="1350" spans="1:45" ht="15" customHeight="1" outlineLevel="1">
      <c r="A1350" s="521"/>
      <c r="B1350" s="424"/>
      <c r="C1350" s="288"/>
      <c r="D1350" s="288"/>
      <c r="E1350" s="288"/>
      <c r="F1350" s="288"/>
      <c r="G1350" s="288"/>
      <c r="H1350" s="288"/>
      <c r="I1350" s="288"/>
      <c r="J1350" s="288"/>
      <c r="K1350" s="288"/>
      <c r="L1350" s="288"/>
      <c r="M1350" s="288"/>
      <c r="N1350" s="288"/>
      <c r="O1350" s="288"/>
      <c r="P1350" s="288"/>
      <c r="Q1350" s="288"/>
      <c r="R1350" s="288"/>
      <c r="S1350" s="288"/>
      <c r="T1350" s="288"/>
      <c r="U1350" s="288"/>
      <c r="V1350" s="288"/>
      <c r="W1350" s="288"/>
      <c r="X1350" s="288"/>
      <c r="Y1350" s="288"/>
      <c r="Z1350" s="288"/>
      <c r="AA1350" s="288"/>
      <c r="AB1350" s="288"/>
      <c r="AC1350" s="288"/>
      <c r="AD1350" s="288"/>
      <c r="AE1350" s="408"/>
      <c r="AF1350" s="421"/>
      <c r="AG1350" s="421"/>
      <c r="AH1350" s="421"/>
      <c r="AI1350" s="421"/>
      <c r="AJ1350" s="421"/>
      <c r="AK1350" s="421"/>
      <c r="AL1350" s="421"/>
      <c r="AM1350" s="421"/>
      <c r="AN1350" s="421"/>
      <c r="AO1350" s="421"/>
      <c r="AP1350" s="421"/>
      <c r="AQ1350" s="421"/>
      <c r="AR1350" s="421"/>
      <c r="AS1350" s="303"/>
    </row>
    <row r="1351" spans="1:45" ht="33" customHeight="1" outlineLevel="1">
      <c r="A1351" s="521">
        <v>49</v>
      </c>
      <c r="B1351" s="424" t="s">
        <v>141</v>
      </c>
      <c r="C1351" s="288" t="s">
        <v>25</v>
      </c>
      <c r="D1351" s="292"/>
      <c r="E1351" s="292"/>
      <c r="F1351" s="292"/>
      <c r="G1351" s="292"/>
      <c r="H1351" s="292"/>
      <c r="I1351" s="292"/>
      <c r="J1351" s="292"/>
      <c r="K1351" s="292"/>
      <c r="L1351" s="292"/>
      <c r="M1351" s="292"/>
      <c r="N1351" s="292"/>
      <c r="O1351" s="292"/>
      <c r="P1351" s="292"/>
      <c r="Q1351" s="292">
        <v>12</v>
      </c>
      <c r="R1351" s="292"/>
      <c r="S1351" s="292"/>
      <c r="T1351" s="292"/>
      <c r="U1351" s="292"/>
      <c r="V1351" s="292"/>
      <c r="W1351" s="292"/>
      <c r="X1351" s="292"/>
      <c r="Y1351" s="292"/>
      <c r="Z1351" s="292"/>
      <c r="AA1351" s="292"/>
      <c r="AB1351" s="292"/>
      <c r="AC1351" s="292"/>
      <c r="AD1351" s="292"/>
      <c r="AE1351" s="422"/>
      <c r="AF1351" s="411"/>
      <c r="AG1351" s="411"/>
      <c r="AH1351" s="411"/>
      <c r="AI1351" s="411"/>
      <c r="AJ1351" s="411"/>
      <c r="AK1351" s="411"/>
      <c r="AL1351" s="411"/>
      <c r="AM1351" s="411"/>
      <c r="AN1351" s="411"/>
      <c r="AO1351" s="411"/>
      <c r="AP1351" s="411"/>
      <c r="AQ1351" s="411"/>
      <c r="AR1351" s="411"/>
      <c r="AS1351" s="293">
        <f>SUM(AE1351:AR1351)</f>
        <v>0</v>
      </c>
    </row>
    <row r="1352" spans="1:45" ht="15" customHeight="1" outlineLevel="1">
      <c r="A1352" s="521"/>
      <c r="B1352" s="291" t="s">
        <v>718</v>
      </c>
      <c r="C1352" s="288" t="s">
        <v>163</v>
      </c>
      <c r="D1352" s="292"/>
      <c r="E1352" s="292"/>
      <c r="F1352" s="292"/>
      <c r="G1352" s="292"/>
      <c r="H1352" s="292"/>
      <c r="I1352" s="292"/>
      <c r="J1352" s="292"/>
      <c r="K1352" s="292"/>
      <c r="L1352" s="292"/>
      <c r="M1352" s="292"/>
      <c r="N1352" s="292"/>
      <c r="O1352" s="292"/>
      <c r="P1352" s="292"/>
      <c r="Q1352" s="292">
        <f>Q1351</f>
        <v>12</v>
      </c>
      <c r="R1352" s="292"/>
      <c r="S1352" s="292"/>
      <c r="T1352" s="292"/>
      <c r="U1352" s="292"/>
      <c r="V1352" s="292"/>
      <c r="W1352" s="292"/>
      <c r="X1352" s="292"/>
      <c r="Y1352" s="292"/>
      <c r="Z1352" s="292"/>
      <c r="AA1352" s="292"/>
      <c r="AB1352" s="292"/>
      <c r="AC1352" s="292"/>
      <c r="AD1352" s="292"/>
      <c r="AE1352" s="407">
        <f>AE1351</f>
        <v>0</v>
      </c>
      <c r="AF1352" s="407">
        <f t="shared" ref="AF1352:AR1352" si="3530">AF1351</f>
        <v>0</v>
      </c>
      <c r="AG1352" s="407">
        <f t="shared" si="3530"/>
        <v>0</v>
      </c>
      <c r="AH1352" s="407">
        <f t="shared" si="3530"/>
        <v>0</v>
      </c>
      <c r="AI1352" s="407">
        <f t="shared" si="3530"/>
        <v>0</v>
      </c>
      <c r="AJ1352" s="407">
        <f t="shared" si="3530"/>
        <v>0</v>
      </c>
      <c r="AK1352" s="407">
        <f t="shared" si="3530"/>
        <v>0</v>
      </c>
      <c r="AL1352" s="407">
        <f t="shared" si="3530"/>
        <v>0</v>
      </c>
      <c r="AM1352" s="407">
        <f t="shared" si="3530"/>
        <v>0</v>
      </c>
      <c r="AN1352" s="407">
        <f t="shared" si="3530"/>
        <v>0</v>
      </c>
      <c r="AO1352" s="407">
        <f t="shared" si="3530"/>
        <v>0</v>
      </c>
      <c r="AP1352" s="407">
        <f t="shared" si="3530"/>
        <v>0</v>
      </c>
      <c r="AQ1352" s="407">
        <f t="shared" si="3530"/>
        <v>0</v>
      </c>
      <c r="AR1352" s="407">
        <f t="shared" si="3530"/>
        <v>0</v>
      </c>
      <c r="AS1352" s="303"/>
    </row>
    <row r="1353" spans="1:45" outlineLevel="1">
      <c r="A1353" s="521"/>
      <c r="AS1353" s="759"/>
    </row>
    <row r="1354" spans="1:45" ht="15.75" outlineLevel="1">
      <c r="A1354" s="521"/>
      <c r="B1354" s="763" t="s">
        <v>929</v>
      </c>
      <c r="AS1354" s="759"/>
    </row>
    <row r="1355" spans="1:45" outlineLevel="1">
      <c r="A1355" s="521">
        <v>50</v>
      </c>
      <c r="AS1355" s="759"/>
    </row>
    <row r="1356" spans="1:45" ht="15.75" outlineLevel="1">
      <c r="A1356" s="521"/>
      <c r="B1356" s="424" t="s">
        <v>928</v>
      </c>
      <c r="C1356" s="288" t="s">
        <v>25</v>
      </c>
      <c r="D1356" s="292"/>
      <c r="E1356" s="292"/>
      <c r="F1356" s="292"/>
      <c r="G1356" s="292"/>
      <c r="H1356" s="292"/>
      <c r="I1356" s="292"/>
      <c r="J1356" s="292"/>
      <c r="K1356" s="292"/>
      <c r="L1356" s="292"/>
      <c r="M1356" s="292"/>
      <c r="N1356" s="292"/>
      <c r="O1356" s="292"/>
      <c r="P1356" s="292"/>
      <c r="Q1356" s="292">
        <v>12</v>
      </c>
      <c r="R1356" s="292"/>
      <c r="S1356" s="292"/>
      <c r="T1356" s="292"/>
      <c r="U1356" s="292"/>
      <c r="V1356" s="292"/>
      <c r="W1356" s="292"/>
      <c r="X1356" s="292"/>
      <c r="Y1356" s="292"/>
      <c r="Z1356" s="292"/>
      <c r="AA1356" s="292"/>
      <c r="AB1356" s="292"/>
      <c r="AC1356" s="292"/>
      <c r="AD1356" s="292"/>
      <c r="AE1356" s="422"/>
      <c r="AF1356" s="411"/>
      <c r="AG1356" s="411"/>
      <c r="AH1356" s="411"/>
      <c r="AI1356" s="411"/>
      <c r="AJ1356" s="411"/>
      <c r="AK1356" s="411"/>
      <c r="AL1356" s="411"/>
      <c r="AM1356" s="411"/>
      <c r="AN1356" s="411"/>
      <c r="AO1356" s="411"/>
      <c r="AP1356" s="411"/>
      <c r="AQ1356" s="411"/>
      <c r="AR1356" s="411"/>
      <c r="AS1356" s="293">
        <f>SUM(AE1356:AR1356)</f>
        <v>0</v>
      </c>
    </row>
    <row r="1357" spans="1:45" outlineLevel="1">
      <c r="A1357" s="521"/>
      <c r="B1357" s="291" t="s">
        <v>718</v>
      </c>
      <c r="C1357" s="288" t="s">
        <v>163</v>
      </c>
      <c r="D1357" s="292"/>
      <c r="E1357" s="292"/>
      <c r="F1357" s="292"/>
      <c r="G1357" s="292"/>
      <c r="H1357" s="292"/>
      <c r="I1357" s="292"/>
      <c r="J1357" s="292"/>
      <c r="K1357" s="292"/>
      <c r="L1357" s="292"/>
      <c r="M1357" s="292"/>
      <c r="N1357" s="292"/>
      <c r="O1357" s="292"/>
      <c r="P1357" s="292"/>
      <c r="Q1357" s="292">
        <f>Q1356</f>
        <v>12</v>
      </c>
      <c r="R1357" s="292"/>
      <c r="S1357" s="292"/>
      <c r="T1357" s="292"/>
      <c r="U1357" s="292"/>
      <c r="V1357" s="292"/>
      <c r="W1357" s="292"/>
      <c r="X1357" s="292"/>
      <c r="Y1357" s="292"/>
      <c r="Z1357" s="292"/>
      <c r="AA1357" s="292"/>
      <c r="AB1357" s="292"/>
      <c r="AC1357" s="292"/>
      <c r="AD1357" s="292"/>
      <c r="AE1357" s="407">
        <f>AE1356</f>
        <v>0</v>
      </c>
      <c r="AF1357" s="407">
        <f t="shared" ref="AF1357:AR1357" si="3531">AF1356</f>
        <v>0</v>
      </c>
      <c r="AG1357" s="407">
        <f t="shared" si="3531"/>
        <v>0</v>
      </c>
      <c r="AH1357" s="407">
        <f t="shared" si="3531"/>
        <v>0</v>
      </c>
      <c r="AI1357" s="407">
        <f t="shared" si="3531"/>
        <v>0</v>
      </c>
      <c r="AJ1357" s="407">
        <f t="shared" si="3531"/>
        <v>0</v>
      </c>
      <c r="AK1357" s="407">
        <f t="shared" si="3531"/>
        <v>0</v>
      </c>
      <c r="AL1357" s="407">
        <f t="shared" si="3531"/>
        <v>0</v>
      </c>
      <c r="AM1357" s="407">
        <f t="shared" si="3531"/>
        <v>0</v>
      </c>
      <c r="AN1357" s="407">
        <f t="shared" si="3531"/>
        <v>0</v>
      </c>
      <c r="AO1357" s="407">
        <f t="shared" si="3531"/>
        <v>0</v>
      </c>
      <c r="AP1357" s="407">
        <f t="shared" si="3531"/>
        <v>0</v>
      </c>
      <c r="AQ1357" s="407">
        <f t="shared" si="3531"/>
        <v>0</v>
      </c>
      <c r="AR1357" s="407">
        <f t="shared" si="3531"/>
        <v>0</v>
      </c>
      <c r="AS1357" s="303"/>
    </row>
    <row r="1358" spans="1:45" ht="15" customHeight="1" outlineLevel="1">
      <c r="A1358" s="521"/>
      <c r="B1358" s="291"/>
      <c r="C1358" s="302"/>
      <c r="D1358" s="288"/>
      <c r="E1358" s="288"/>
      <c r="F1358" s="288"/>
      <c r="G1358" s="288"/>
      <c r="H1358" s="288"/>
      <c r="I1358" s="288"/>
      <c r="J1358" s="288"/>
      <c r="K1358" s="288"/>
      <c r="L1358" s="288"/>
      <c r="M1358" s="288"/>
      <c r="N1358" s="288"/>
      <c r="O1358" s="288"/>
      <c r="P1358" s="288"/>
      <c r="Q1358" s="288"/>
      <c r="R1358" s="288"/>
      <c r="S1358" s="288"/>
      <c r="T1358" s="288"/>
      <c r="U1358" s="288"/>
      <c r="V1358" s="288"/>
      <c r="W1358" s="288"/>
      <c r="X1358" s="288"/>
      <c r="Y1358" s="288"/>
      <c r="Z1358" s="288"/>
      <c r="AA1358" s="288"/>
      <c r="AB1358" s="288"/>
      <c r="AC1358" s="288"/>
      <c r="AD1358" s="288"/>
      <c r="AE1358" s="298"/>
      <c r="AF1358" s="298"/>
      <c r="AG1358" s="298"/>
      <c r="AH1358" s="298"/>
      <c r="AI1358" s="298"/>
      <c r="AJ1358" s="298"/>
      <c r="AK1358" s="298"/>
      <c r="AL1358" s="298"/>
      <c r="AM1358" s="298"/>
      <c r="AN1358" s="298"/>
      <c r="AO1358" s="298"/>
      <c r="AP1358" s="298"/>
      <c r="AQ1358" s="298"/>
      <c r="AR1358" s="298"/>
      <c r="AS1358" s="303"/>
    </row>
    <row r="1359" spans="1:45" ht="15.75">
      <c r="B1359" s="324" t="s">
        <v>719</v>
      </c>
      <c r="C1359" s="326"/>
      <c r="D1359" s="326">
        <f>SUM(D1197:D1352)</f>
        <v>5111363.2350447373</v>
      </c>
      <c r="E1359" s="326">
        <f t="shared" ref="E1359:P1359" si="3532">SUM(E1197:E1352)</f>
        <v>5111649.4868521998</v>
      </c>
      <c r="F1359" s="326">
        <f t="shared" si="3532"/>
        <v>5111649.4868521998</v>
      </c>
      <c r="G1359" s="326">
        <f t="shared" si="3532"/>
        <v>5111649.4868521998</v>
      </c>
      <c r="H1359" s="326">
        <f t="shared" si="3532"/>
        <v>5111649.4868521998</v>
      </c>
      <c r="I1359" s="326">
        <f t="shared" si="3532"/>
        <v>5110074.7042027144</v>
      </c>
      <c r="J1359" s="326">
        <f t="shared" si="3532"/>
        <v>5110074.7042027144</v>
      </c>
      <c r="K1359" s="326">
        <f t="shared" si="3532"/>
        <v>5110074.7042027144</v>
      </c>
      <c r="L1359" s="326">
        <f t="shared" si="3532"/>
        <v>4914896.7068033284</v>
      </c>
      <c r="M1359" s="326">
        <f t="shared" si="3532"/>
        <v>4914896.7068033284</v>
      </c>
      <c r="N1359" s="326">
        <f t="shared" si="3532"/>
        <v>4881612.4754946027</v>
      </c>
      <c r="O1359" s="326">
        <f t="shared" si="3532"/>
        <v>4879513.6349869221</v>
      </c>
      <c r="P1359" s="326">
        <f t="shared" si="3532"/>
        <v>847343.8723407822</v>
      </c>
      <c r="Q1359" s="326"/>
      <c r="R1359" s="326">
        <f>SUM(R1197:R1352)</f>
        <v>668.36955120798325</v>
      </c>
      <c r="S1359" s="326">
        <f t="shared" ref="S1359:AD1359" si="3533">SUM(S1197:S1352)</f>
        <v>668.51491405122681</v>
      </c>
      <c r="T1359" s="326">
        <f t="shared" si="3533"/>
        <v>668.51491405122681</v>
      </c>
      <c r="U1359" s="326">
        <f t="shared" si="3533"/>
        <v>668.51491405122681</v>
      </c>
      <c r="V1359" s="326">
        <f t="shared" si="3533"/>
        <v>668.51491405122681</v>
      </c>
      <c r="W1359" s="326">
        <f t="shared" si="3533"/>
        <v>668.17147010692338</v>
      </c>
      <c r="X1359" s="326">
        <f t="shared" si="3533"/>
        <v>668.17147010692338</v>
      </c>
      <c r="Y1359" s="326">
        <f t="shared" si="3533"/>
        <v>668.17147010692338</v>
      </c>
      <c r="Z1359" s="326">
        <f t="shared" si="3533"/>
        <v>644.07036212507683</v>
      </c>
      <c r="AA1359" s="326">
        <f t="shared" si="3533"/>
        <v>644.07036212507683</v>
      </c>
      <c r="AB1359" s="326">
        <f t="shared" si="3533"/>
        <v>640.94748750820327</v>
      </c>
      <c r="AC1359" s="326">
        <f t="shared" si="3533"/>
        <v>640.10554592013659</v>
      </c>
      <c r="AD1359" s="326">
        <f t="shared" si="3533"/>
        <v>80.672719702242233</v>
      </c>
      <c r="AE1359" s="326">
        <f>IF(AE1195="kWh",SUMPRODUCT(D1197:D1357,AE1197:AE1357))</f>
        <v>7472.6226165612161</v>
      </c>
      <c r="AF1359" s="326">
        <f>IF(AF1195="kWh",SUMPRODUCT(D1197:D1357,AF1197:AF1357))</f>
        <v>0</v>
      </c>
      <c r="AG1359" s="326">
        <f>IF(AG1195="kw",SUMPRODUCT(Q1197:Q1357,R1197:R1357,AG1197:AG1357),SUMPRODUCT(D1197:D1357,AG1197:AG1357))</f>
        <v>1691.0292085084036</v>
      </c>
      <c r="AH1359" s="326">
        <f>IF(AH1195="kw",SUMPRODUCT(Q1197:Q1352,R1197:R1352,AH1197:AH1352),SUMPRODUCT(D1197:D1352,AH1197:AH1352))</f>
        <v>0</v>
      </c>
      <c r="AI1359" s="326">
        <f>IF(AI1195="kw",SUMPRODUCT(Q1197:Q1352,R1197:R1352,AI1197:AI1352),SUMPRODUCT(D1197:D1352,AI1197:AI1352))</f>
        <v>6307.1428345588247</v>
      </c>
      <c r="AJ1359" s="326">
        <f>IF(AJ1195="kw",SUMPRODUCT(Q1197:Q1352,R1197:R1352,AJ1197:AJ1352),SUMPRODUCT(D1197:D1352,AJ1197:AJ1352))</f>
        <v>0</v>
      </c>
      <c r="AK1359" s="326">
        <f>IF(AK1195="kw",SUMPRODUCT(Q1197:Q1352,R1197:R1352,AK1197:AK1352),SUMPRODUCT(D1197:D1352,AK1197:AK1352))</f>
        <v>0</v>
      </c>
      <c r="AL1359" s="326">
        <f>IF(AL1195="kw",SUMPRODUCT(Q1197:Q1352,R1197:R1352,AL1197:AL1352),SUMPRODUCT(D1197:D1352,AL1197:AL1352))</f>
        <v>0</v>
      </c>
      <c r="AM1359" s="326">
        <f>IF(AM1195="kw",SUMPRODUCT(Q1197:Q1352,R1197:R1352,AM1197:AM1352),SUMPRODUCT(D1197:D1352,AM1197:AM1352))</f>
        <v>0</v>
      </c>
      <c r="AN1359" s="326">
        <f>IF(AN1195="kw",SUMPRODUCT(Q1197:Q1352,R1197:R1352,AN1197:AN1352),SUMPRODUCT(D1197:D1352,AN1197:AN1352))</f>
        <v>0</v>
      </c>
      <c r="AO1359" s="326">
        <f>IF(AO1195="kw",SUMPRODUCT(Q1197:Q1352,R1197:R1352,AO1197:AO1352),SUMPRODUCT(D1197:D1352,AO1197:AO1352))</f>
        <v>0</v>
      </c>
      <c r="AP1359" s="326">
        <f>IF(AP1195="kw",SUMPRODUCT(Q1197:Q1352,R1197:R1352,AP1197:AP1352),SUMPRODUCT(D1197:D1352,AP1197:AP1352))</f>
        <v>0</v>
      </c>
      <c r="AQ1359" s="326">
        <f>IF(AQ1195="kw",SUMPRODUCT(Q1197:Q1352,R1197:R1352,AQ1197:AQ1352),SUMPRODUCT(D1197:D1352,AQ1197:AQ1352))</f>
        <v>0</v>
      </c>
      <c r="AR1359" s="326">
        <f>IF(AR1195="kw",SUMPRODUCT(Q1197:Q1352,R1197:R1352,AR1197:AR1352),SUMPRODUCT(D1197:D1352,AR1197:AR1352))</f>
        <v>0</v>
      </c>
      <c r="AS1359" s="327"/>
    </row>
    <row r="1360" spans="1:45" ht="15.75">
      <c r="B1360" s="387" t="s">
        <v>720</v>
      </c>
      <c r="C1360" s="388"/>
      <c r="D1360" s="388"/>
      <c r="E1360" s="388"/>
      <c r="F1360" s="388"/>
      <c r="G1360" s="388"/>
      <c r="H1360" s="388"/>
      <c r="I1360" s="388"/>
      <c r="J1360" s="388"/>
      <c r="K1360" s="388"/>
      <c r="L1360" s="388"/>
      <c r="M1360" s="388"/>
      <c r="N1360" s="388"/>
      <c r="O1360" s="388"/>
      <c r="P1360" s="388"/>
      <c r="Q1360" s="388"/>
      <c r="R1360" s="388"/>
      <c r="S1360" s="388"/>
      <c r="T1360" s="388"/>
      <c r="U1360" s="388"/>
      <c r="V1360" s="388"/>
      <c r="W1360" s="388"/>
      <c r="X1360" s="388"/>
      <c r="Y1360" s="388"/>
      <c r="Z1360" s="388"/>
      <c r="AA1360" s="388"/>
      <c r="AB1360" s="388"/>
      <c r="AC1360" s="388"/>
      <c r="AD1360" s="388"/>
      <c r="AE1360" s="388">
        <f>HLOOKUP(AE1194,'2. LRAMVA Threshold'!$B$42:$Q$60,13,FALSE)</f>
        <v>25640593</v>
      </c>
      <c r="AF1360" s="388">
        <f>HLOOKUP(AF1194,'2. LRAMVA Threshold'!$B$42:$Q$60,13,FALSE)</f>
        <v>8037776</v>
      </c>
      <c r="AG1360" s="388">
        <f>HLOOKUP(AG1194,'2. LRAMVA Threshold'!$B$42:$Q$60,13,FALSE)</f>
        <v>207346</v>
      </c>
      <c r="AH1360" s="388">
        <f>HLOOKUP(AH1194,'2. LRAMVA Threshold'!$B$42:$Q$60,13,FALSE)</f>
        <v>0</v>
      </c>
      <c r="AI1360" s="388">
        <f>HLOOKUP(AI1194,'2. LRAMVA Threshold'!$B$42:$Q$60,13,FALSE)</f>
        <v>0</v>
      </c>
      <c r="AJ1360" s="388">
        <f>HLOOKUP(AJ1194,'2. LRAMVA Threshold'!$B$42:$Q$60,13,FALSE)</f>
        <v>0</v>
      </c>
      <c r="AK1360" s="388">
        <f>HLOOKUP(AK1194,'2. LRAMVA Threshold'!$B$42:$Q$60,13,FALSE)</f>
        <v>0</v>
      </c>
      <c r="AL1360" s="388">
        <f>HLOOKUP(AL1194,'2. LRAMVA Threshold'!$B$42:$Q$60,13,FALSE)</f>
        <v>0</v>
      </c>
      <c r="AM1360" s="388">
        <f>HLOOKUP(AM1194,'2. LRAMVA Threshold'!$B$42:$Q$60,13,FALSE)</f>
        <v>0</v>
      </c>
      <c r="AN1360" s="388">
        <f>HLOOKUP(AN1194,'2. LRAMVA Threshold'!$B$42:$Q$60,13,FALSE)</f>
        <v>0</v>
      </c>
      <c r="AO1360" s="388">
        <f>HLOOKUP(AO1194,'2. LRAMVA Threshold'!$B$42:$Q$60,13,FALSE)</f>
        <v>0</v>
      </c>
      <c r="AP1360" s="388">
        <f>HLOOKUP(AP1194,'2. LRAMVA Threshold'!$B$42:$Q$60,13,FALSE)</f>
        <v>0</v>
      </c>
      <c r="AQ1360" s="388">
        <f>HLOOKUP(AQ1194,'2. LRAMVA Threshold'!$B$42:$Q$60,13,FALSE)</f>
        <v>0</v>
      </c>
      <c r="AR1360" s="388">
        <f>HLOOKUP(AR1194,'2. LRAMVA Threshold'!$B$42:$Q$60,13,FALSE)</f>
        <v>0</v>
      </c>
      <c r="AS1360" s="438"/>
    </row>
    <row r="1361" spans="2:45">
      <c r="B1361" s="390"/>
      <c r="C1361" s="428"/>
      <c r="D1361" s="429"/>
      <c r="E1361" s="429"/>
      <c r="F1361" s="429"/>
      <c r="G1361" s="429"/>
      <c r="H1361" s="429"/>
      <c r="I1361" s="429"/>
      <c r="J1361" s="429"/>
      <c r="K1361" s="429"/>
      <c r="L1361" s="429"/>
      <c r="M1361" s="429"/>
      <c r="N1361" s="392"/>
      <c r="O1361" s="392"/>
      <c r="P1361" s="392"/>
      <c r="Q1361" s="429"/>
      <c r="R1361" s="430"/>
      <c r="S1361" s="429"/>
      <c r="T1361" s="429"/>
      <c r="U1361" s="429"/>
      <c r="V1361" s="431"/>
      <c r="W1361" s="431"/>
      <c r="X1361" s="431"/>
      <c r="Y1361" s="431"/>
      <c r="Z1361" s="429"/>
      <c r="AA1361" s="429"/>
      <c r="AB1361" s="392"/>
      <c r="AC1361" s="392"/>
      <c r="AD1361" s="392"/>
      <c r="AE1361" s="432"/>
      <c r="AF1361" s="432"/>
      <c r="AG1361" s="432"/>
      <c r="AH1361" s="432"/>
      <c r="AI1361" s="432"/>
      <c r="AJ1361" s="432"/>
      <c r="AK1361" s="432"/>
      <c r="AL1361" s="395"/>
      <c r="AM1361" s="395"/>
      <c r="AN1361" s="395"/>
      <c r="AO1361" s="395"/>
      <c r="AP1361" s="395"/>
      <c r="AQ1361" s="395"/>
      <c r="AR1361" s="395"/>
      <c r="AS1361" s="396"/>
    </row>
    <row r="1362" spans="2:45">
      <c r="B1362" s="321" t="s">
        <v>721</v>
      </c>
      <c r="C1362" s="335"/>
      <c r="D1362" s="335"/>
      <c r="E1362" s="372"/>
      <c r="F1362" s="372"/>
      <c r="G1362" s="372"/>
      <c r="H1362" s="372"/>
      <c r="I1362" s="372"/>
      <c r="J1362" s="372"/>
      <c r="K1362" s="372"/>
      <c r="L1362" s="372"/>
      <c r="M1362" s="372"/>
      <c r="N1362" s="372"/>
      <c r="O1362" s="372"/>
      <c r="P1362" s="372"/>
      <c r="Q1362" s="372"/>
      <c r="R1362" s="288"/>
      <c r="S1362" s="337"/>
      <c r="T1362" s="337"/>
      <c r="U1362" s="337"/>
      <c r="V1362" s="336"/>
      <c r="W1362" s="336"/>
      <c r="X1362" s="336"/>
      <c r="Y1362" s="336"/>
      <c r="Z1362" s="337"/>
      <c r="AA1362" s="337"/>
      <c r="AB1362" s="337"/>
      <c r="AC1362" s="337"/>
      <c r="AD1362" s="337"/>
      <c r="AE1362" s="824">
        <f>HLOOKUP(AE$35,'3.  Distribution Rates'!$C$122:$P$135,13,FALSE)</f>
        <v>0</v>
      </c>
      <c r="AF1362" s="824">
        <f>HLOOKUP(AF$35,'3.  Distribution Rates'!$C$122:$P$135,13,FALSE)</f>
        <v>1.1299999999999999E-2</v>
      </c>
      <c r="AG1362" s="338">
        <f>HLOOKUP(AG$35,'3.  Distribution Rates'!$C$122:$P$135,13,FALSE)</f>
        <v>2.71</v>
      </c>
      <c r="AH1362" s="338">
        <f>HLOOKUP(AH$35,'3.  Distribution Rates'!$C$122:$P$135,13,FALSE)</f>
        <v>1.4845999999999999</v>
      </c>
      <c r="AI1362" s="338">
        <f>HLOOKUP(AI$35,'3.  Distribution Rates'!$C$122:$P$135,13,FALSE)</f>
        <v>0.35199999999999998</v>
      </c>
      <c r="AJ1362" s="338">
        <f>HLOOKUP(AJ$35,'3.  Distribution Rates'!$C$122:$P$135,13,FALSE)</f>
        <v>5.3632</v>
      </c>
      <c r="AK1362" s="338">
        <f>HLOOKUP(AK$35,'3.  Distribution Rates'!$C$122:$P$135,13,FALSE)</f>
        <v>1.3899999999999999E-2</v>
      </c>
      <c r="AL1362" s="338">
        <f>HLOOKUP(AL$35,'3.  Distribution Rates'!$C$122:$P$135,13,FALSE)</f>
        <v>0</v>
      </c>
      <c r="AM1362" s="338">
        <f>HLOOKUP(AM$35,'3.  Distribution Rates'!$C$122:$P$135,13,FALSE)</f>
        <v>0</v>
      </c>
      <c r="AN1362" s="338">
        <f>HLOOKUP(AN$35,'3.  Distribution Rates'!$C$122:$P$135,13,FALSE)</f>
        <v>0</v>
      </c>
      <c r="AO1362" s="338">
        <f>HLOOKUP(AO$35,'3.  Distribution Rates'!$C$122:$P$135,13,FALSE)</f>
        <v>0</v>
      </c>
      <c r="AP1362" s="338">
        <f>HLOOKUP(AP$35,'3.  Distribution Rates'!$C$122:$P$135,13,FALSE)</f>
        <v>0</v>
      </c>
      <c r="AQ1362" s="338">
        <f>HLOOKUP(AQ$35,'3.  Distribution Rates'!$C$122:$P$135,13,FALSE)</f>
        <v>0</v>
      </c>
      <c r="AR1362" s="338">
        <f>HLOOKUP(AR$35,'3.  Distribution Rates'!$C$122:$P$135,13,FALSE)</f>
        <v>0</v>
      </c>
      <c r="AS1362" s="440"/>
    </row>
    <row r="1363" spans="2:45">
      <c r="B1363" s="321" t="s">
        <v>722</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c r="AF1363" s="374"/>
      <c r="AG1363" s="374"/>
      <c r="AH1363" s="374"/>
      <c r="AI1363" s="374"/>
      <c r="AJ1363" s="374"/>
      <c r="AK1363" s="374"/>
      <c r="AL1363" s="374"/>
      <c r="AM1363" s="374"/>
      <c r="AN1363" s="374"/>
      <c r="AO1363" s="374"/>
      <c r="AP1363" s="374"/>
      <c r="AQ1363" s="374"/>
      <c r="AR1363" s="374"/>
      <c r="AS1363" s="615">
        <f t="shared" ref="AS1363:AS1373" si="3534">SUM(AE1363:AR1363)</f>
        <v>0</v>
      </c>
    </row>
    <row r="1364" spans="2:45">
      <c r="B1364" s="321" t="s">
        <v>723</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c r="AF1364" s="374"/>
      <c r="AG1364" s="374"/>
      <c r="AH1364" s="374"/>
      <c r="AI1364" s="374"/>
      <c r="AJ1364" s="374"/>
      <c r="AK1364" s="374"/>
      <c r="AL1364" s="374"/>
      <c r="AM1364" s="374"/>
      <c r="AN1364" s="374"/>
      <c r="AO1364" s="374"/>
      <c r="AP1364" s="374"/>
      <c r="AQ1364" s="374"/>
      <c r="AR1364" s="374"/>
      <c r="AS1364" s="615">
        <f t="shared" si="3534"/>
        <v>0</v>
      </c>
    </row>
    <row r="1365" spans="2:45">
      <c r="B1365" s="321" t="s">
        <v>724</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c r="AF1365" s="374"/>
      <c r="AG1365" s="374"/>
      <c r="AH1365" s="374"/>
      <c r="AI1365" s="374"/>
      <c r="AJ1365" s="374"/>
      <c r="AK1365" s="374"/>
      <c r="AL1365" s="374"/>
      <c r="AM1365" s="374"/>
      <c r="AN1365" s="374"/>
      <c r="AO1365" s="374"/>
      <c r="AP1365" s="374"/>
      <c r="AQ1365" s="374"/>
      <c r="AR1365" s="374"/>
      <c r="AS1365" s="615">
        <f t="shared" si="3534"/>
        <v>0</v>
      </c>
    </row>
    <row r="1366" spans="2:45">
      <c r="B1366" s="321" t="s">
        <v>725</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'4.  2011-2014 LRAM'!AM556*AE1362</f>
        <v>0</v>
      </c>
      <c r="AF1366" s="374">
        <f>'4.  2011-2014 LRAM'!AN556*AF1362</f>
        <v>25949.660694999999</v>
      </c>
      <c r="AG1366" s="374">
        <f>'4.  2011-2014 LRAM'!AO556*AG1362</f>
        <v>60689.119932000001</v>
      </c>
      <c r="AH1366" s="374">
        <f>'4.  2011-2014 LRAM'!AP556*AH1362</f>
        <v>8837.7804496799999</v>
      </c>
      <c r="AI1366" s="374">
        <f>'4.  2011-2014 LRAM'!AQ556*AI1362</f>
        <v>0</v>
      </c>
      <c r="AJ1366" s="374">
        <f>'4.  2011-2014 LRAM'!AR556*AJ1362</f>
        <v>0</v>
      </c>
      <c r="AK1366" s="374">
        <f>'4.  2011-2014 LRAM'!AS556*AK1362</f>
        <v>0</v>
      </c>
      <c r="AL1366" s="374">
        <f>'4.  2011-2014 LRAM'!AT556*AL1362</f>
        <v>0</v>
      </c>
      <c r="AM1366" s="374">
        <f>'4.  2011-2014 LRAM'!AU556*AM1362</f>
        <v>0</v>
      </c>
      <c r="AN1366" s="374">
        <f>'4.  2011-2014 LRAM'!AV556*AN1362</f>
        <v>0</v>
      </c>
      <c r="AO1366" s="374">
        <f>'4.  2011-2014 LRAM'!AW556*AO1362</f>
        <v>0</v>
      </c>
      <c r="AP1366" s="374">
        <f>'4.  2011-2014 LRAM'!AX556*AP1362</f>
        <v>0</v>
      </c>
      <c r="AQ1366" s="374">
        <f>'4.  2011-2014 LRAM'!AY556*AQ1362</f>
        <v>0</v>
      </c>
      <c r="AR1366" s="374">
        <f>'4.  2011-2014 LRAM'!AZ556*AR1362</f>
        <v>0</v>
      </c>
      <c r="AS1366" s="615">
        <f>SUM(AE1366:AR1366)</f>
        <v>95476.561076679995</v>
      </c>
    </row>
    <row r="1367" spans="2:45">
      <c r="B1367" s="321" t="s">
        <v>726</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AE213*AE1362</f>
        <v>0</v>
      </c>
      <c r="AF1367" s="374">
        <f t="shared" ref="AF1367:AR1367" si="3535">AF213*AF1362</f>
        <v>194307.35305285643</v>
      </c>
      <c r="AG1367" s="374">
        <f t="shared" si="3535"/>
        <v>60905.732400000008</v>
      </c>
      <c r="AH1367" s="374">
        <f t="shared" si="3535"/>
        <v>1834.9656</v>
      </c>
      <c r="AI1367" s="374">
        <f t="shared" si="3535"/>
        <v>14141.951999999999</v>
      </c>
      <c r="AJ1367" s="374">
        <f t="shared" si="3535"/>
        <v>90832.243964238776</v>
      </c>
      <c r="AK1367" s="374">
        <f t="shared" si="3535"/>
        <v>0</v>
      </c>
      <c r="AL1367" s="374">
        <f t="shared" si="3535"/>
        <v>0</v>
      </c>
      <c r="AM1367" s="374">
        <f t="shared" si="3535"/>
        <v>0</v>
      </c>
      <c r="AN1367" s="374">
        <f t="shared" si="3535"/>
        <v>0</v>
      </c>
      <c r="AO1367" s="374">
        <f t="shared" si="3535"/>
        <v>0</v>
      </c>
      <c r="AP1367" s="374">
        <f t="shared" si="3535"/>
        <v>0</v>
      </c>
      <c r="AQ1367" s="374">
        <f t="shared" si="3535"/>
        <v>0</v>
      </c>
      <c r="AR1367" s="374">
        <f t="shared" si="3535"/>
        <v>0</v>
      </c>
      <c r="AS1367" s="615">
        <f t="shared" si="3534"/>
        <v>362022.24701709521</v>
      </c>
    </row>
    <row r="1368" spans="2:45">
      <c r="B1368" s="321" t="s">
        <v>727</v>
      </c>
      <c r="C1368" s="342"/>
      <c r="D1368" s="306"/>
      <c r="E1368" s="276"/>
      <c r="F1368" s="276"/>
      <c r="G1368" s="276"/>
      <c r="H1368" s="276"/>
      <c r="I1368" s="276"/>
      <c r="J1368" s="276"/>
      <c r="K1368" s="276"/>
      <c r="L1368" s="276"/>
      <c r="M1368" s="276"/>
      <c r="N1368" s="276"/>
      <c r="O1368" s="276"/>
      <c r="P1368" s="276"/>
      <c r="Q1368" s="276"/>
      <c r="R1368" s="288"/>
      <c r="S1368" s="276"/>
      <c r="T1368" s="276"/>
      <c r="U1368" s="276"/>
      <c r="V1368" s="306"/>
      <c r="W1368" s="306"/>
      <c r="X1368" s="306"/>
      <c r="Y1368" s="306"/>
      <c r="Z1368" s="276"/>
      <c r="AA1368" s="276"/>
      <c r="AB1368" s="276"/>
      <c r="AC1368" s="276"/>
      <c r="AD1368" s="276"/>
      <c r="AE1368" s="374">
        <f>AE403*AE1362</f>
        <v>0</v>
      </c>
      <c r="AF1368" s="374">
        <f t="shared" ref="AF1368:AR1368" si="3536">AF403*AF1362</f>
        <v>105381.11619042634</v>
      </c>
      <c r="AG1368" s="374">
        <f t="shared" si="3536"/>
        <v>55126.319656918662</v>
      </c>
      <c r="AH1368" s="374">
        <f t="shared" si="3536"/>
        <v>6385.8609923924159</v>
      </c>
      <c r="AI1368" s="374">
        <f t="shared" si="3536"/>
        <v>1233.5617887122758</v>
      </c>
      <c r="AJ1368" s="374">
        <f t="shared" si="3536"/>
        <v>6681.0601945598619</v>
      </c>
      <c r="AK1368" s="374">
        <f t="shared" si="3536"/>
        <v>0</v>
      </c>
      <c r="AL1368" s="374">
        <f t="shared" si="3536"/>
        <v>0</v>
      </c>
      <c r="AM1368" s="374">
        <f t="shared" si="3536"/>
        <v>0</v>
      </c>
      <c r="AN1368" s="374">
        <f t="shared" si="3536"/>
        <v>0</v>
      </c>
      <c r="AO1368" s="374">
        <f t="shared" si="3536"/>
        <v>0</v>
      </c>
      <c r="AP1368" s="374">
        <f t="shared" si="3536"/>
        <v>0</v>
      </c>
      <c r="AQ1368" s="374">
        <f t="shared" si="3536"/>
        <v>0</v>
      </c>
      <c r="AR1368" s="374">
        <f t="shared" si="3536"/>
        <v>0</v>
      </c>
      <c r="AS1368" s="615">
        <f t="shared" si="3534"/>
        <v>174807.91882300956</v>
      </c>
    </row>
    <row r="1369" spans="2:45">
      <c r="B1369" s="321" t="s">
        <v>728</v>
      </c>
      <c r="C1369" s="342"/>
      <c r="D1369" s="306"/>
      <c r="E1369" s="276"/>
      <c r="F1369" s="276"/>
      <c r="G1369" s="276"/>
      <c r="H1369" s="276"/>
      <c r="I1369" s="276"/>
      <c r="J1369" s="276"/>
      <c r="K1369" s="276"/>
      <c r="L1369" s="276"/>
      <c r="M1369" s="276"/>
      <c r="N1369" s="276"/>
      <c r="O1369" s="276"/>
      <c r="P1369" s="276"/>
      <c r="Q1369" s="276"/>
      <c r="R1369" s="288"/>
      <c r="S1369" s="276"/>
      <c r="T1369" s="276"/>
      <c r="U1369" s="276"/>
      <c r="V1369" s="306"/>
      <c r="W1369" s="306"/>
      <c r="X1369" s="306"/>
      <c r="Y1369" s="306"/>
      <c r="Z1369" s="276"/>
      <c r="AA1369" s="276"/>
      <c r="AB1369" s="276"/>
      <c r="AC1369" s="276"/>
      <c r="AD1369" s="276"/>
      <c r="AE1369" s="374">
        <f>AE599*AE1362</f>
        <v>0</v>
      </c>
      <c r="AF1369" s="374">
        <f t="shared" ref="AF1369:AR1369" si="3537">AF599*AF1362</f>
        <v>75131.213020572803</v>
      </c>
      <c r="AG1369" s="374">
        <f t="shared" si="3537"/>
        <v>71885.68943003843</v>
      </c>
      <c r="AH1369" s="374">
        <f t="shared" si="3537"/>
        <v>3325.8036401405279</v>
      </c>
      <c r="AI1369" s="374">
        <f t="shared" si="3537"/>
        <v>3462.7979352108246</v>
      </c>
      <c r="AJ1369" s="374">
        <f t="shared" si="3537"/>
        <v>0</v>
      </c>
      <c r="AK1369" s="374">
        <f t="shared" si="3537"/>
        <v>29858.850418880706</v>
      </c>
      <c r="AL1369" s="374">
        <f t="shared" si="3537"/>
        <v>0</v>
      </c>
      <c r="AM1369" s="374">
        <f t="shared" si="3537"/>
        <v>0</v>
      </c>
      <c r="AN1369" s="374">
        <f t="shared" si="3537"/>
        <v>0</v>
      </c>
      <c r="AO1369" s="374">
        <f t="shared" si="3537"/>
        <v>0</v>
      </c>
      <c r="AP1369" s="374">
        <f t="shared" si="3537"/>
        <v>0</v>
      </c>
      <c r="AQ1369" s="374">
        <f t="shared" si="3537"/>
        <v>0</v>
      </c>
      <c r="AR1369" s="374">
        <f t="shared" si="3537"/>
        <v>0</v>
      </c>
      <c r="AS1369" s="615">
        <f t="shared" si="3534"/>
        <v>183664.35444484331</v>
      </c>
    </row>
    <row r="1370" spans="2:45">
      <c r="B1370" s="321" t="s">
        <v>729</v>
      </c>
      <c r="C1370" s="342"/>
      <c r="D1370" s="306"/>
      <c r="E1370" s="276"/>
      <c r="F1370" s="276"/>
      <c r="G1370" s="276"/>
      <c r="H1370" s="276"/>
      <c r="I1370" s="276"/>
      <c r="J1370" s="276"/>
      <c r="K1370" s="276"/>
      <c r="L1370" s="276"/>
      <c r="M1370" s="276"/>
      <c r="N1370" s="276"/>
      <c r="O1370" s="276"/>
      <c r="P1370" s="276"/>
      <c r="Q1370" s="276"/>
      <c r="R1370" s="288"/>
      <c r="S1370" s="276"/>
      <c r="T1370" s="276"/>
      <c r="U1370" s="276"/>
      <c r="V1370" s="306"/>
      <c r="W1370" s="306"/>
      <c r="X1370" s="306"/>
      <c r="Y1370" s="306"/>
      <c r="Z1370" s="276"/>
      <c r="AA1370" s="276"/>
      <c r="AB1370" s="276"/>
      <c r="AC1370" s="276"/>
      <c r="AD1370" s="276"/>
      <c r="AE1370" s="374">
        <f>AE792*AE1362</f>
        <v>0</v>
      </c>
      <c r="AF1370" s="374">
        <f t="shared" ref="AF1370:AR1370" si="3538">AF792*AF1362</f>
        <v>98791.991065564696</v>
      </c>
      <c r="AG1370" s="374">
        <f t="shared" si="3538"/>
        <v>172442.93604044284</v>
      </c>
      <c r="AH1370" s="374">
        <f t="shared" si="3538"/>
        <v>4941.4400681370998</v>
      </c>
      <c r="AI1370" s="374">
        <f t="shared" si="3538"/>
        <v>6061.3809898401787</v>
      </c>
      <c r="AJ1370" s="374">
        <f t="shared" si="3538"/>
        <v>21759.840149173499</v>
      </c>
      <c r="AK1370" s="374">
        <f t="shared" si="3538"/>
        <v>17002.532621428902</v>
      </c>
      <c r="AL1370" s="374">
        <f t="shared" si="3538"/>
        <v>0</v>
      </c>
      <c r="AM1370" s="374">
        <f t="shared" si="3538"/>
        <v>0</v>
      </c>
      <c r="AN1370" s="374">
        <f t="shared" si="3538"/>
        <v>0</v>
      </c>
      <c r="AO1370" s="374">
        <f t="shared" si="3538"/>
        <v>0</v>
      </c>
      <c r="AP1370" s="374">
        <f t="shared" si="3538"/>
        <v>0</v>
      </c>
      <c r="AQ1370" s="374">
        <f t="shared" si="3538"/>
        <v>0</v>
      </c>
      <c r="AR1370" s="374">
        <f t="shared" si="3538"/>
        <v>0</v>
      </c>
      <c r="AS1370" s="615">
        <f t="shared" si="3534"/>
        <v>321000.1209345872</v>
      </c>
    </row>
    <row r="1371" spans="2:45">
      <c r="B1371" s="321" t="s">
        <v>730</v>
      </c>
      <c r="C1371" s="342"/>
      <c r="D1371" s="306"/>
      <c r="E1371" s="276"/>
      <c r="F1371" s="276"/>
      <c r="G1371" s="276"/>
      <c r="H1371" s="276"/>
      <c r="I1371" s="276"/>
      <c r="J1371" s="276"/>
      <c r="K1371" s="276"/>
      <c r="L1371" s="276"/>
      <c r="M1371" s="276"/>
      <c r="N1371" s="276"/>
      <c r="O1371" s="276"/>
      <c r="P1371" s="276"/>
      <c r="Q1371" s="276"/>
      <c r="R1371" s="288"/>
      <c r="S1371" s="276"/>
      <c r="T1371" s="276"/>
      <c r="U1371" s="276"/>
      <c r="V1371" s="306"/>
      <c r="W1371" s="306"/>
      <c r="X1371" s="306"/>
      <c r="Y1371" s="306"/>
      <c r="Z1371" s="276"/>
      <c r="AA1371" s="276"/>
      <c r="AB1371" s="276"/>
      <c r="AC1371" s="276"/>
      <c r="AD1371" s="276"/>
      <c r="AE1371" s="374">
        <f>AE1362*AE987</f>
        <v>0</v>
      </c>
      <c r="AF1371" s="374">
        <f t="shared" ref="AF1371:AR1371" si="3539">AF1362*AF987</f>
        <v>37807.330343841153</v>
      </c>
      <c r="AG1371" s="374">
        <f t="shared" si="3539"/>
        <v>61025.94792127813</v>
      </c>
      <c r="AH1371" s="374">
        <f t="shared" si="3539"/>
        <v>4210.7023135753334</v>
      </c>
      <c r="AI1371" s="374">
        <f t="shared" si="3539"/>
        <v>2221.3353818877176</v>
      </c>
      <c r="AJ1371" s="374">
        <f t="shared" si="3539"/>
        <v>76191.217470386502</v>
      </c>
      <c r="AK1371" s="374">
        <f t="shared" si="3539"/>
        <v>2281.6539677914816</v>
      </c>
      <c r="AL1371" s="374">
        <f t="shared" si="3539"/>
        <v>0</v>
      </c>
      <c r="AM1371" s="374">
        <f t="shared" si="3539"/>
        <v>0</v>
      </c>
      <c r="AN1371" s="374">
        <f t="shared" si="3539"/>
        <v>0</v>
      </c>
      <c r="AO1371" s="374">
        <f t="shared" si="3539"/>
        <v>0</v>
      </c>
      <c r="AP1371" s="374">
        <f t="shared" si="3539"/>
        <v>0</v>
      </c>
      <c r="AQ1371" s="374">
        <f t="shared" si="3539"/>
        <v>0</v>
      </c>
      <c r="AR1371" s="374">
        <f t="shared" si="3539"/>
        <v>0</v>
      </c>
      <c r="AS1371" s="615">
        <f t="shared" si="3534"/>
        <v>183738.18739876029</v>
      </c>
    </row>
    <row r="1372" spans="2:45">
      <c r="B1372" s="321" t="s">
        <v>735</v>
      </c>
      <c r="C1372" s="342"/>
      <c r="D1372" s="306"/>
      <c r="E1372" s="276"/>
      <c r="F1372" s="276"/>
      <c r="G1372" s="276"/>
      <c r="H1372" s="276"/>
      <c r="I1372" s="276"/>
      <c r="J1372" s="276"/>
      <c r="K1372" s="276"/>
      <c r="L1372" s="276"/>
      <c r="M1372" s="276"/>
      <c r="N1372" s="276"/>
      <c r="O1372" s="276"/>
      <c r="P1372" s="276"/>
      <c r="Q1372" s="276"/>
      <c r="R1372" s="288"/>
      <c r="S1372" s="276"/>
      <c r="T1372" s="276"/>
      <c r="U1372" s="276"/>
      <c r="V1372" s="306"/>
      <c r="W1372" s="306"/>
      <c r="X1372" s="306"/>
      <c r="Y1372" s="306"/>
      <c r="Z1372" s="276"/>
      <c r="AA1372" s="276"/>
      <c r="AB1372" s="276"/>
      <c r="AC1372" s="276"/>
      <c r="AD1372" s="276"/>
      <c r="AE1372" s="374">
        <f>AE1182*AE1362</f>
        <v>0</v>
      </c>
      <c r="AF1372" s="374">
        <f t="shared" ref="AF1372:AR1372" si="3540">AF1182*AF1362</f>
        <v>733.39075362117467</v>
      </c>
      <c r="AG1372" s="374">
        <f t="shared" si="3540"/>
        <v>16501.729738516391</v>
      </c>
      <c r="AH1372" s="374">
        <f t="shared" si="3540"/>
        <v>693.88959555882354</v>
      </c>
      <c r="AI1372" s="374">
        <f t="shared" si="3540"/>
        <v>4307.9370182397051</v>
      </c>
      <c r="AJ1372" s="374">
        <f t="shared" si="3540"/>
        <v>0</v>
      </c>
      <c r="AK1372" s="374">
        <f t="shared" si="3540"/>
        <v>0</v>
      </c>
      <c r="AL1372" s="374">
        <f t="shared" si="3540"/>
        <v>0</v>
      </c>
      <c r="AM1372" s="374">
        <f t="shared" si="3540"/>
        <v>0</v>
      </c>
      <c r="AN1372" s="374">
        <f t="shared" si="3540"/>
        <v>0</v>
      </c>
      <c r="AO1372" s="374">
        <f t="shared" si="3540"/>
        <v>0</v>
      </c>
      <c r="AP1372" s="374">
        <f t="shared" si="3540"/>
        <v>0</v>
      </c>
      <c r="AQ1372" s="374">
        <f t="shared" si="3540"/>
        <v>0</v>
      </c>
      <c r="AR1372" s="374">
        <f t="shared" si="3540"/>
        <v>0</v>
      </c>
      <c r="AS1372" s="615">
        <f t="shared" si="3534"/>
        <v>22236.947105936095</v>
      </c>
    </row>
    <row r="1373" spans="2:45">
      <c r="B1373" s="321" t="s">
        <v>731</v>
      </c>
      <c r="C1373" s="342"/>
      <c r="D1373" s="306"/>
      <c r="E1373" s="276"/>
      <c r="F1373" s="276"/>
      <c r="G1373" s="276"/>
      <c r="H1373" s="276"/>
      <c r="I1373" s="276"/>
      <c r="J1373" s="276"/>
      <c r="K1373" s="276"/>
      <c r="L1373" s="276"/>
      <c r="M1373" s="276"/>
      <c r="N1373" s="276"/>
      <c r="O1373" s="276"/>
      <c r="P1373" s="276"/>
      <c r="Q1373" s="276"/>
      <c r="R1373" s="288"/>
      <c r="S1373" s="276"/>
      <c r="T1373" s="276"/>
      <c r="U1373" s="276"/>
      <c r="V1373" s="306"/>
      <c r="W1373" s="306"/>
      <c r="X1373" s="306"/>
      <c r="Y1373" s="306"/>
      <c r="Z1373" s="276"/>
      <c r="AA1373" s="276"/>
      <c r="AB1373" s="276"/>
      <c r="AC1373" s="276"/>
      <c r="AD1373" s="276"/>
      <c r="AE1373" s="374">
        <f>AE1359*AE1362</f>
        <v>0</v>
      </c>
      <c r="AF1373" s="374">
        <f t="shared" ref="AF1373:AR1373" si="3541">AF1359*AF1362</f>
        <v>0</v>
      </c>
      <c r="AG1373" s="374">
        <f t="shared" si="3541"/>
        <v>4582.6891550577739</v>
      </c>
      <c r="AH1373" s="374">
        <f t="shared" si="3541"/>
        <v>0</v>
      </c>
      <c r="AI1373" s="374">
        <f t="shared" si="3541"/>
        <v>2220.114277764706</v>
      </c>
      <c r="AJ1373" s="374">
        <f t="shared" si="3541"/>
        <v>0</v>
      </c>
      <c r="AK1373" s="374">
        <f t="shared" si="3541"/>
        <v>0</v>
      </c>
      <c r="AL1373" s="374">
        <f t="shared" si="3541"/>
        <v>0</v>
      </c>
      <c r="AM1373" s="374">
        <f t="shared" si="3541"/>
        <v>0</v>
      </c>
      <c r="AN1373" s="374">
        <f t="shared" si="3541"/>
        <v>0</v>
      </c>
      <c r="AO1373" s="374">
        <f t="shared" si="3541"/>
        <v>0</v>
      </c>
      <c r="AP1373" s="374">
        <f t="shared" si="3541"/>
        <v>0</v>
      </c>
      <c r="AQ1373" s="374">
        <f t="shared" si="3541"/>
        <v>0</v>
      </c>
      <c r="AR1373" s="374">
        <f t="shared" si="3541"/>
        <v>0</v>
      </c>
      <c r="AS1373" s="615">
        <f t="shared" si="3534"/>
        <v>6802.8034328224803</v>
      </c>
    </row>
    <row r="1374" spans="2:45" ht="15.75">
      <c r="B1374" s="346" t="s">
        <v>732</v>
      </c>
      <c r="C1374" s="342"/>
      <c r="D1374" s="333"/>
      <c r="E1374" s="331"/>
      <c r="F1374" s="331"/>
      <c r="G1374" s="331"/>
      <c r="H1374" s="331"/>
      <c r="I1374" s="331"/>
      <c r="J1374" s="331"/>
      <c r="K1374" s="331"/>
      <c r="L1374" s="331"/>
      <c r="M1374" s="331"/>
      <c r="N1374" s="331"/>
      <c r="O1374" s="331"/>
      <c r="P1374" s="331"/>
      <c r="Q1374" s="331"/>
      <c r="R1374" s="297"/>
      <c r="S1374" s="331"/>
      <c r="T1374" s="331"/>
      <c r="U1374" s="331"/>
      <c r="V1374" s="333"/>
      <c r="W1374" s="333"/>
      <c r="X1374" s="333"/>
      <c r="Y1374" s="333"/>
      <c r="Z1374" s="331"/>
      <c r="AA1374" s="331"/>
      <c r="AB1374" s="331"/>
      <c r="AC1374" s="331"/>
      <c r="AD1374" s="331"/>
      <c r="AE1374" s="343">
        <f>SUM(AE1363:AE1373)</f>
        <v>0</v>
      </c>
      <c r="AF1374" s="343">
        <f t="shared" ref="AF1374:AR1374" si="3542">SUM(AF1363:AF1373)</f>
        <v>538102.05512188247</v>
      </c>
      <c r="AG1374" s="343">
        <f t="shared" si="3542"/>
        <v>503160.16427425225</v>
      </c>
      <c r="AH1374" s="343">
        <f t="shared" si="3542"/>
        <v>30230.442659484197</v>
      </c>
      <c r="AI1374" s="343">
        <f t="shared" si="3542"/>
        <v>33649.079391655403</v>
      </c>
      <c r="AJ1374" s="343">
        <f t="shared" si="3542"/>
        <v>195464.36177835864</v>
      </c>
      <c r="AK1374" s="343">
        <f t="shared" si="3542"/>
        <v>49143.037008101091</v>
      </c>
      <c r="AL1374" s="343">
        <f t="shared" si="3542"/>
        <v>0</v>
      </c>
      <c r="AM1374" s="343">
        <f t="shared" si="3542"/>
        <v>0</v>
      </c>
      <c r="AN1374" s="343">
        <f t="shared" si="3542"/>
        <v>0</v>
      </c>
      <c r="AO1374" s="343">
        <f t="shared" si="3542"/>
        <v>0</v>
      </c>
      <c r="AP1374" s="343">
        <f t="shared" si="3542"/>
        <v>0</v>
      </c>
      <c r="AQ1374" s="343">
        <f t="shared" si="3542"/>
        <v>0</v>
      </c>
      <c r="AR1374" s="343">
        <f t="shared" si="3542"/>
        <v>0</v>
      </c>
      <c r="AS1374" s="785">
        <f>SUM(AS1363:AS1373)</f>
        <v>1349749.1402337342</v>
      </c>
    </row>
    <row r="1375" spans="2:45" ht="15.75">
      <c r="B1375" s="346" t="s">
        <v>733</v>
      </c>
      <c r="C1375" s="342"/>
      <c r="D1375" s="347"/>
      <c r="E1375" s="331"/>
      <c r="F1375" s="331"/>
      <c r="G1375" s="331"/>
      <c r="H1375" s="331"/>
      <c r="I1375" s="331"/>
      <c r="J1375" s="331"/>
      <c r="K1375" s="331"/>
      <c r="L1375" s="331"/>
      <c r="M1375" s="331"/>
      <c r="N1375" s="331"/>
      <c r="O1375" s="331"/>
      <c r="P1375" s="331"/>
      <c r="Q1375" s="331"/>
      <c r="R1375" s="297"/>
      <c r="S1375" s="331"/>
      <c r="T1375" s="331"/>
      <c r="U1375" s="331"/>
      <c r="V1375" s="333"/>
      <c r="W1375" s="333"/>
      <c r="X1375" s="333"/>
      <c r="Y1375" s="333"/>
      <c r="Z1375" s="331"/>
      <c r="AA1375" s="331"/>
      <c r="AB1375" s="331"/>
      <c r="AC1375" s="331"/>
      <c r="AD1375" s="331"/>
      <c r="AE1375" s="344">
        <f>AE1360*AE1362</f>
        <v>0</v>
      </c>
      <c r="AF1375" s="344">
        <f t="shared" ref="AF1375:AR1375" si="3543">AF1360*AF1362</f>
        <v>90826.868799999997</v>
      </c>
      <c r="AG1375" s="344">
        <f t="shared" si="3543"/>
        <v>561907.66</v>
      </c>
      <c r="AH1375" s="344">
        <f t="shared" si="3543"/>
        <v>0</v>
      </c>
      <c r="AI1375" s="344">
        <f t="shared" si="3543"/>
        <v>0</v>
      </c>
      <c r="AJ1375" s="344">
        <f t="shared" si="3543"/>
        <v>0</v>
      </c>
      <c r="AK1375" s="344">
        <f t="shared" si="3543"/>
        <v>0</v>
      </c>
      <c r="AL1375" s="344">
        <f t="shared" si="3543"/>
        <v>0</v>
      </c>
      <c r="AM1375" s="344">
        <f t="shared" si="3543"/>
        <v>0</v>
      </c>
      <c r="AN1375" s="344">
        <f t="shared" si="3543"/>
        <v>0</v>
      </c>
      <c r="AO1375" s="344">
        <f t="shared" si="3543"/>
        <v>0</v>
      </c>
      <c r="AP1375" s="344">
        <f t="shared" si="3543"/>
        <v>0</v>
      </c>
      <c r="AQ1375" s="344">
        <f t="shared" si="3543"/>
        <v>0</v>
      </c>
      <c r="AR1375" s="344">
        <f t="shared" si="3543"/>
        <v>0</v>
      </c>
      <c r="AS1375" s="403">
        <f>SUM(AE1375:AR1375)</f>
        <v>652734.52879999997</v>
      </c>
    </row>
    <row r="1376" spans="2:45" ht="15.75">
      <c r="B1376" s="346" t="s">
        <v>734</v>
      </c>
      <c r="C1376" s="342"/>
      <c r="D1376" s="347"/>
      <c r="E1376" s="331"/>
      <c r="F1376" s="331"/>
      <c r="G1376" s="331"/>
      <c r="H1376" s="331"/>
      <c r="I1376" s="331"/>
      <c r="J1376" s="331"/>
      <c r="K1376" s="331"/>
      <c r="L1376" s="331"/>
      <c r="M1376" s="331"/>
      <c r="N1376" s="331"/>
      <c r="O1376" s="331"/>
      <c r="P1376" s="331"/>
      <c r="Q1376" s="331"/>
      <c r="R1376" s="297"/>
      <c r="S1376" s="331"/>
      <c r="T1376" s="331"/>
      <c r="U1376" s="331"/>
      <c r="V1376" s="347"/>
      <c r="W1376" s="347"/>
      <c r="X1376" s="347"/>
      <c r="Y1376" s="347"/>
      <c r="Z1376" s="331"/>
      <c r="AA1376" s="331"/>
      <c r="AB1376" s="331"/>
      <c r="AC1376" s="331"/>
      <c r="AD1376" s="331"/>
      <c r="AE1376" s="348"/>
      <c r="AF1376" s="348"/>
      <c r="AG1376" s="348"/>
      <c r="AH1376" s="348"/>
      <c r="AI1376" s="348"/>
      <c r="AJ1376" s="348"/>
      <c r="AK1376" s="348"/>
      <c r="AL1376" s="348"/>
      <c r="AM1376" s="348"/>
      <c r="AN1376" s="348"/>
      <c r="AO1376" s="348"/>
      <c r="AP1376" s="348"/>
      <c r="AQ1376" s="348"/>
      <c r="AR1376" s="348"/>
      <c r="AS1376" s="403">
        <f>AS1374-AS1375</f>
        <v>697014.61143373419</v>
      </c>
    </row>
    <row r="1377" spans="1:45" ht="15.75">
      <c r="B1377" s="346"/>
      <c r="C1377" s="342"/>
      <c r="D1377" s="347"/>
      <c r="E1377" s="331"/>
      <c r="F1377" s="331"/>
      <c r="G1377" s="331"/>
      <c r="H1377" s="331"/>
      <c r="I1377" s="331"/>
      <c r="J1377" s="331"/>
      <c r="K1377" s="331"/>
      <c r="L1377" s="331"/>
      <c r="M1377" s="331"/>
      <c r="N1377" s="331"/>
      <c r="O1377" s="331"/>
      <c r="P1377" s="331"/>
      <c r="Q1377" s="331"/>
      <c r="R1377" s="297"/>
      <c r="S1377" s="331"/>
      <c r="T1377" s="331"/>
      <c r="U1377" s="331"/>
      <c r="V1377" s="347"/>
      <c r="W1377" s="347"/>
      <c r="X1377" s="347"/>
      <c r="Y1377" s="347"/>
      <c r="Z1377" s="331"/>
      <c r="AA1377" s="331"/>
      <c r="AB1377" s="331"/>
      <c r="AC1377" s="331"/>
      <c r="AD1377" s="331"/>
      <c r="AE1377" s="348"/>
      <c r="AF1377" s="348"/>
      <c r="AG1377" s="348"/>
      <c r="AH1377" s="348"/>
      <c r="AI1377" s="348"/>
      <c r="AJ1377" s="348"/>
      <c r="AK1377" s="348"/>
      <c r="AL1377" s="348"/>
      <c r="AM1377" s="348"/>
      <c r="AN1377" s="348"/>
      <c r="AO1377" s="348"/>
      <c r="AP1377" s="348"/>
      <c r="AQ1377" s="348"/>
      <c r="AR1377" s="348"/>
      <c r="AS1377" s="403"/>
    </row>
    <row r="1378" spans="1:45">
      <c r="B1378" s="321" t="s">
        <v>878</v>
      </c>
      <c r="C1378" s="347"/>
      <c r="D1378" s="347"/>
      <c r="E1378" s="331"/>
      <c r="F1378" s="331"/>
      <c r="G1378" s="331"/>
      <c r="H1378" s="331"/>
      <c r="I1378" s="331"/>
      <c r="J1378" s="331"/>
      <c r="K1378" s="331"/>
      <c r="L1378" s="331"/>
      <c r="M1378" s="331"/>
      <c r="N1378" s="331"/>
      <c r="O1378" s="331"/>
      <c r="P1378" s="331"/>
      <c r="Q1378" s="331"/>
      <c r="R1378" s="297"/>
      <c r="S1378" s="331"/>
      <c r="T1378" s="331"/>
      <c r="U1378" s="331"/>
      <c r="V1378" s="347"/>
      <c r="W1378" s="342"/>
      <c r="X1378" s="347"/>
      <c r="Y1378" s="347"/>
      <c r="Z1378" s="331"/>
      <c r="AA1378" s="331"/>
      <c r="AB1378" s="331"/>
      <c r="AC1378" s="331"/>
      <c r="AD1378" s="331"/>
      <c r="AE1378" s="770">
        <f>SUMPRODUCT($E$1197:$E$1357,AE1197:AE1357)</f>
        <v>7472.6226165612161</v>
      </c>
      <c r="AF1378" s="770">
        <f>SUMPRODUCT($E$1197:$E$1357,AF1197:AF1357)</f>
        <v>0</v>
      </c>
      <c r="AG1378" s="770">
        <f>IF(AG1195="kw",SUMPRODUCT($Q$1197:$Q$1357,$S$1197:$S$1357,AG1197:AG1357),SUMPRODUCT($E$1197:$E$1357,AG1197:AG1357))</f>
        <v>1692.7735626273263</v>
      </c>
      <c r="AH1378" s="770">
        <f t="shared" ref="AH1378:AR1378" si="3544">IF(AH1195="kw",SUMPRODUCT($Q$1197:$Q$1357,$S$1197:$S$1357,AH1197:AH1357),SUMPRODUCT($E$1197:$E$1357,AH1197:AH1357))</f>
        <v>0</v>
      </c>
      <c r="AI1378" s="770">
        <f t="shared" si="3544"/>
        <v>6307.1428345588247</v>
      </c>
      <c r="AJ1378" s="770">
        <f t="shared" si="3544"/>
        <v>0</v>
      </c>
      <c r="AK1378" s="770">
        <f t="shared" si="3544"/>
        <v>0</v>
      </c>
      <c r="AL1378" s="770">
        <f t="shared" si="3544"/>
        <v>0</v>
      </c>
      <c r="AM1378" s="770">
        <f t="shared" si="3544"/>
        <v>0</v>
      </c>
      <c r="AN1378" s="770">
        <f t="shared" si="3544"/>
        <v>0</v>
      </c>
      <c r="AO1378" s="770">
        <f t="shared" si="3544"/>
        <v>0</v>
      </c>
      <c r="AP1378" s="770">
        <f t="shared" si="3544"/>
        <v>0</v>
      </c>
      <c r="AQ1378" s="770">
        <f t="shared" si="3544"/>
        <v>0</v>
      </c>
      <c r="AR1378" s="770">
        <f t="shared" si="3544"/>
        <v>0</v>
      </c>
      <c r="AS1378" s="334"/>
    </row>
    <row r="1379" spans="1:45">
      <c r="B1379" s="321" t="s">
        <v>879</v>
      </c>
      <c r="C1379" s="347"/>
      <c r="D1379" s="347"/>
      <c r="E1379" s="331"/>
      <c r="F1379" s="331"/>
      <c r="G1379" s="331"/>
      <c r="H1379" s="331"/>
      <c r="I1379" s="331"/>
      <c r="J1379" s="331"/>
      <c r="K1379" s="331"/>
      <c r="L1379" s="331"/>
      <c r="M1379" s="331"/>
      <c r="N1379" s="331"/>
      <c r="O1379" s="331"/>
      <c r="P1379" s="331"/>
      <c r="Q1379" s="331"/>
      <c r="R1379" s="297"/>
      <c r="S1379" s="331"/>
      <c r="T1379" s="331"/>
      <c r="U1379" s="331"/>
      <c r="V1379" s="347"/>
      <c r="W1379" s="342"/>
      <c r="X1379" s="347"/>
      <c r="Y1379" s="347"/>
      <c r="Z1379" s="331"/>
      <c r="AA1379" s="331"/>
      <c r="AB1379" s="331"/>
      <c r="AC1379" s="331"/>
      <c r="AD1379" s="331"/>
      <c r="AE1379" s="770">
        <f>SUMPRODUCT($F$1197:$F$1357,AE1197:AE1357)</f>
        <v>7472.6226165612161</v>
      </c>
      <c r="AF1379" s="770">
        <f>SUMPRODUCT($F$1197:$F$1357,AF1197:AF1357)</f>
        <v>0</v>
      </c>
      <c r="AG1379" s="770">
        <f>IF(AG1195="kw",SUMPRODUCT($Q$1197:$Q$1357,$T$1197:$T$1357,AG1197:AG1357),SUMPRODUCT($F$1197:$F$1357,AG1197:AG1357))</f>
        <v>1692.7735626273263</v>
      </c>
      <c r="AH1379" s="770">
        <f t="shared" ref="AH1379:AR1379" si="3545">IF(AH1195="kw",SUMPRODUCT($Q$1197:$Q$1357,$T$1197:$T$1357,AH1197:AH1357),SUMPRODUCT($F$1197:$F$1357,AH1197:AH1357))</f>
        <v>0</v>
      </c>
      <c r="AI1379" s="770">
        <f t="shared" si="3545"/>
        <v>6307.1428345588247</v>
      </c>
      <c r="AJ1379" s="770">
        <f t="shared" si="3545"/>
        <v>0</v>
      </c>
      <c r="AK1379" s="770">
        <f t="shared" si="3545"/>
        <v>0</v>
      </c>
      <c r="AL1379" s="770">
        <f t="shared" si="3545"/>
        <v>0</v>
      </c>
      <c r="AM1379" s="770">
        <f t="shared" si="3545"/>
        <v>0</v>
      </c>
      <c r="AN1379" s="770">
        <f t="shared" si="3545"/>
        <v>0</v>
      </c>
      <c r="AO1379" s="770">
        <f t="shared" si="3545"/>
        <v>0</v>
      </c>
      <c r="AP1379" s="770">
        <f t="shared" si="3545"/>
        <v>0</v>
      </c>
      <c r="AQ1379" s="770">
        <f t="shared" si="3545"/>
        <v>0</v>
      </c>
      <c r="AR1379" s="770">
        <f t="shared" si="3545"/>
        <v>0</v>
      </c>
      <c r="AS1379" s="334"/>
    </row>
    <row r="1380" spans="1:45">
      <c r="B1380" s="321" t="s">
        <v>880</v>
      </c>
      <c r="C1380" s="347"/>
      <c r="D1380" s="347"/>
      <c r="E1380" s="331"/>
      <c r="F1380" s="331"/>
      <c r="G1380" s="331"/>
      <c r="H1380" s="331"/>
      <c r="I1380" s="331"/>
      <c r="J1380" s="331"/>
      <c r="K1380" s="331"/>
      <c r="L1380" s="331"/>
      <c r="M1380" s="331"/>
      <c r="N1380" s="331"/>
      <c r="O1380" s="331"/>
      <c r="P1380" s="331"/>
      <c r="Q1380" s="331"/>
      <c r="R1380" s="297"/>
      <c r="S1380" s="331"/>
      <c r="T1380" s="331"/>
      <c r="U1380" s="331"/>
      <c r="V1380" s="347"/>
      <c r="W1380" s="342"/>
      <c r="X1380" s="347"/>
      <c r="Y1380" s="347"/>
      <c r="Z1380" s="331"/>
      <c r="AA1380" s="331"/>
      <c r="AB1380" s="331"/>
      <c r="AC1380" s="331"/>
      <c r="AD1380" s="331"/>
      <c r="AE1380" s="770">
        <f>SUMPRODUCT($G$1197:$G$1357,AE1197:AE1357)</f>
        <v>7472.6226165612161</v>
      </c>
      <c r="AF1380" s="770">
        <f>SUMPRODUCT($G$1197:$G$1357,AF1197:AF1357)</f>
        <v>0</v>
      </c>
      <c r="AG1380" s="770">
        <f>IF(AG1195="kw",SUMPRODUCT($Q$1197:$Q$1357,$U$1197:$U$1357,AG1197:AG1357),SUMPRODUCT($G$1197:$G$1357,AG1197:AG1357))</f>
        <v>1692.7735626273263</v>
      </c>
      <c r="AH1380" s="770">
        <f t="shared" ref="AH1380:AR1380" si="3546">IF(AH1195="kw",SUMPRODUCT($Q$1197:$Q$1357,$U$1197:$U$1357,AH1197:AH1357),SUMPRODUCT($G$1197:$G$1357,AH1197:AH1357))</f>
        <v>0</v>
      </c>
      <c r="AI1380" s="770">
        <f t="shared" si="3546"/>
        <v>6307.1428345588247</v>
      </c>
      <c r="AJ1380" s="770">
        <f t="shared" si="3546"/>
        <v>0</v>
      </c>
      <c r="AK1380" s="770">
        <f t="shared" si="3546"/>
        <v>0</v>
      </c>
      <c r="AL1380" s="770">
        <f t="shared" si="3546"/>
        <v>0</v>
      </c>
      <c r="AM1380" s="770">
        <f t="shared" si="3546"/>
        <v>0</v>
      </c>
      <c r="AN1380" s="770">
        <f t="shared" si="3546"/>
        <v>0</v>
      </c>
      <c r="AO1380" s="770">
        <f t="shared" si="3546"/>
        <v>0</v>
      </c>
      <c r="AP1380" s="770">
        <f t="shared" si="3546"/>
        <v>0</v>
      </c>
      <c r="AQ1380" s="770">
        <f t="shared" si="3546"/>
        <v>0</v>
      </c>
      <c r="AR1380" s="770">
        <f t="shared" si="3546"/>
        <v>0</v>
      </c>
      <c r="AS1380" s="334"/>
    </row>
    <row r="1381" spans="1:45">
      <c r="B1381" s="321" t="s">
        <v>881</v>
      </c>
      <c r="C1381" s="347"/>
      <c r="D1381" s="347"/>
      <c r="E1381" s="331"/>
      <c r="F1381" s="331"/>
      <c r="G1381" s="331"/>
      <c r="H1381" s="331"/>
      <c r="I1381" s="331"/>
      <c r="J1381" s="331"/>
      <c r="K1381" s="331"/>
      <c r="L1381" s="331"/>
      <c r="M1381" s="331"/>
      <c r="N1381" s="331"/>
      <c r="O1381" s="331"/>
      <c r="P1381" s="331"/>
      <c r="Q1381" s="331"/>
      <c r="R1381" s="297"/>
      <c r="S1381" s="331"/>
      <c r="T1381" s="331"/>
      <c r="U1381" s="331"/>
      <c r="V1381" s="347"/>
      <c r="W1381" s="342"/>
      <c r="X1381" s="347"/>
      <c r="Y1381" s="347"/>
      <c r="Z1381" s="331"/>
      <c r="AA1381" s="331"/>
      <c r="AB1381" s="331"/>
      <c r="AC1381" s="331"/>
      <c r="AD1381" s="331"/>
      <c r="AE1381" s="770">
        <f>SUMPRODUCT($H$1197:$H$1357,AE1197:AE1357)</f>
        <v>7472.6226165612161</v>
      </c>
      <c r="AF1381" s="770">
        <f>SUMPRODUCT($H$1197:$H$1357,AF1197:AF1357)</f>
        <v>0</v>
      </c>
      <c r="AG1381" s="770">
        <f>IF(AG1195="kw",SUMPRODUCT($Q$1197:$Q$1357,$V$1197:$V$1357,AG1197:AG1357),SUMPRODUCT($H$1197:$H$1357,AG1197:AG1357))</f>
        <v>1692.7735626273263</v>
      </c>
      <c r="AH1381" s="770">
        <f t="shared" ref="AH1381:AR1381" si="3547">IF(AH1195="kw",SUMPRODUCT($Q$1197:$Q$1357,$V$1197:$V$1357,AH1197:AH1357),SUMPRODUCT($H$1197:$H$1357,AH1197:AH1357))</f>
        <v>0</v>
      </c>
      <c r="AI1381" s="770">
        <f t="shared" si="3547"/>
        <v>6307.1428345588247</v>
      </c>
      <c r="AJ1381" s="770">
        <f t="shared" si="3547"/>
        <v>0</v>
      </c>
      <c r="AK1381" s="770">
        <f t="shared" si="3547"/>
        <v>0</v>
      </c>
      <c r="AL1381" s="770">
        <f t="shared" si="3547"/>
        <v>0</v>
      </c>
      <c r="AM1381" s="770">
        <f t="shared" si="3547"/>
        <v>0</v>
      </c>
      <c r="AN1381" s="770">
        <f t="shared" si="3547"/>
        <v>0</v>
      </c>
      <c r="AO1381" s="770">
        <f t="shared" si="3547"/>
        <v>0</v>
      </c>
      <c r="AP1381" s="770">
        <f t="shared" si="3547"/>
        <v>0</v>
      </c>
      <c r="AQ1381" s="770">
        <f t="shared" si="3547"/>
        <v>0</v>
      </c>
      <c r="AR1381" s="770">
        <f t="shared" si="3547"/>
        <v>0</v>
      </c>
      <c r="AS1381" s="334"/>
    </row>
    <row r="1382" spans="1:45">
      <c r="B1382" s="321" t="s">
        <v>882</v>
      </c>
      <c r="C1382" s="347"/>
      <c r="D1382" s="347"/>
      <c r="E1382" s="331"/>
      <c r="F1382" s="331"/>
      <c r="G1382" s="331"/>
      <c r="H1382" s="331"/>
      <c r="I1382" s="331"/>
      <c r="J1382" s="331"/>
      <c r="K1382" s="331"/>
      <c r="L1382" s="331"/>
      <c r="M1382" s="331"/>
      <c r="N1382" s="331"/>
      <c r="O1382" s="331"/>
      <c r="P1382" s="331"/>
      <c r="Q1382" s="331"/>
      <c r="R1382" s="297"/>
      <c r="S1382" s="331"/>
      <c r="T1382" s="331"/>
      <c r="U1382" s="331"/>
      <c r="V1382" s="347"/>
      <c r="W1382" s="342"/>
      <c r="X1382" s="347"/>
      <c r="Y1382" s="347"/>
      <c r="Z1382" s="331"/>
      <c r="AA1382" s="331"/>
      <c r="AB1382" s="331"/>
      <c r="AC1382" s="331"/>
      <c r="AD1382" s="331"/>
      <c r="AE1382" s="770">
        <f>SUMPRODUCT($I$1197:$I$1357,AE1197:AE1357)</f>
        <v>7472.6226165612161</v>
      </c>
      <c r="AF1382" s="770">
        <f>SUMPRODUCT($I$1197:$I$1357,AF1197:AF1357)</f>
        <v>0</v>
      </c>
      <c r="AG1382" s="770">
        <f>IF(AG1195="kw",SUMPRODUCT($Q$1197:$Q$1357,$W$1197:$W$1357,AG1197:AG1357),SUMPRODUCT($I$1197:$I$1357,AG1197:AG1357))</f>
        <v>1688.6522352956852</v>
      </c>
      <c r="AH1382" s="770">
        <f t="shared" ref="AH1382:AR1382" si="3548">IF(AH1195="kw",SUMPRODUCT($Q$1197:$Q$1357,$W$1197:$W$1357,AH1197:AH1357),SUMPRODUCT($I$1197:$I$1357,AH1197:AH1357))</f>
        <v>0</v>
      </c>
      <c r="AI1382" s="770">
        <f t="shared" si="3548"/>
        <v>6307.1428345588247</v>
      </c>
      <c r="AJ1382" s="770">
        <f t="shared" si="3548"/>
        <v>0</v>
      </c>
      <c r="AK1382" s="770">
        <f t="shared" si="3548"/>
        <v>0</v>
      </c>
      <c r="AL1382" s="770">
        <f t="shared" si="3548"/>
        <v>0</v>
      </c>
      <c r="AM1382" s="770">
        <f t="shared" si="3548"/>
        <v>0</v>
      </c>
      <c r="AN1382" s="770">
        <f t="shared" si="3548"/>
        <v>0</v>
      </c>
      <c r="AO1382" s="770">
        <f t="shared" si="3548"/>
        <v>0</v>
      </c>
      <c r="AP1382" s="770">
        <f t="shared" si="3548"/>
        <v>0</v>
      </c>
      <c r="AQ1382" s="770">
        <f t="shared" si="3548"/>
        <v>0</v>
      </c>
      <c r="AR1382" s="770">
        <f t="shared" si="3548"/>
        <v>0</v>
      </c>
      <c r="AS1382" s="334"/>
    </row>
    <row r="1383" spans="1:45">
      <c r="B1383" s="377" t="s">
        <v>883</v>
      </c>
      <c r="C1383" s="441"/>
      <c r="D1383" s="441"/>
      <c r="E1383" s="442"/>
      <c r="F1383" s="442"/>
      <c r="G1383" s="442"/>
      <c r="H1383" s="442"/>
      <c r="I1383" s="442"/>
      <c r="J1383" s="442"/>
      <c r="K1383" s="442"/>
      <c r="L1383" s="442"/>
      <c r="M1383" s="442"/>
      <c r="N1383" s="442"/>
      <c r="O1383" s="442"/>
      <c r="P1383" s="442"/>
      <c r="Q1383" s="442"/>
      <c r="R1383" s="443"/>
      <c r="S1383" s="442"/>
      <c r="T1383" s="442"/>
      <c r="U1383" s="442"/>
      <c r="V1383" s="441"/>
      <c r="W1383" s="444"/>
      <c r="X1383" s="441"/>
      <c r="Y1383" s="441"/>
      <c r="Z1383" s="442"/>
      <c r="AA1383" s="442"/>
      <c r="AB1383" s="442"/>
      <c r="AC1383" s="442"/>
      <c r="AD1383" s="442"/>
      <c r="AE1383" s="771">
        <f>SUMPRODUCT($J$1197:$J$1357,AE1197:AE1357)</f>
        <v>7472.6226165612161</v>
      </c>
      <c r="AF1383" s="771">
        <f>SUMPRODUCT($J$1197:$J$1357,AF1197:AF1357)</f>
        <v>0</v>
      </c>
      <c r="AG1383" s="771">
        <f>IF(AG1195="kw",SUMPRODUCT($Q$1197:$Q$1357,$X$1197:$X$1357,AG1197:AG1357),SUMPRODUCT($J$1197:$J$1357,AG1197:AG1357))</f>
        <v>1688.6522352956852</v>
      </c>
      <c r="AH1383" s="771">
        <f t="shared" ref="AH1383:AR1383" si="3549">IF(AH1195="kw",SUMPRODUCT($Q$1197:$Q$1357,$X$1197:$X$1357,AH1197:AH1357),SUMPRODUCT($J$1197:$J$1357,AH1197:AH1357))</f>
        <v>0</v>
      </c>
      <c r="AI1383" s="771">
        <f t="shared" si="3549"/>
        <v>6307.1428345588247</v>
      </c>
      <c r="AJ1383" s="771">
        <f t="shared" si="3549"/>
        <v>0</v>
      </c>
      <c r="AK1383" s="771">
        <f t="shared" si="3549"/>
        <v>0</v>
      </c>
      <c r="AL1383" s="771">
        <f t="shared" si="3549"/>
        <v>0</v>
      </c>
      <c r="AM1383" s="771">
        <f t="shared" si="3549"/>
        <v>0</v>
      </c>
      <c r="AN1383" s="771">
        <f t="shared" si="3549"/>
        <v>0</v>
      </c>
      <c r="AO1383" s="771">
        <f t="shared" si="3549"/>
        <v>0</v>
      </c>
      <c r="AP1383" s="771">
        <f t="shared" si="3549"/>
        <v>0</v>
      </c>
      <c r="AQ1383" s="771">
        <f t="shared" si="3549"/>
        <v>0</v>
      </c>
      <c r="AR1383" s="771">
        <f t="shared" si="3549"/>
        <v>0</v>
      </c>
      <c r="AS1383" s="382"/>
    </row>
    <row r="1384" spans="1:45" ht="19.5" customHeight="1">
      <c r="B1384" s="364" t="s">
        <v>588</v>
      </c>
      <c r="C1384" s="383"/>
      <c r="D1384" s="384"/>
      <c r="E1384" s="384"/>
      <c r="F1384" s="384"/>
      <c r="G1384" s="384"/>
      <c r="H1384" s="384"/>
      <c r="I1384" s="384"/>
      <c r="J1384" s="384"/>
      <c r="K1384" s="384"/>
      <c r="L1384" s="384"/>
      <c r="M1384" s="384"/>
      <c r="N1384" s="384"/>
      <c r="O1384" s="384"/>
      <c r="P1384" s="384"/>
      <c r="Q1384" s="384"/>
      <c r="R1384" s="384"/>
      <c r="S1384" s="384"/>
      <c r="T1384" s="384"/>
      <c r="U1384" s="384"/>
      <c r="V1384" s="367"/>
      <c r="W1384" s="368"/>
      <c r="X1384" s="384"/>
      <c r="Y1384" s="384"/>
      <c r="Z1384" s="384"/>
      <c r="AA1384" s="384"/>
      <c r="AB1384" s="384"/>
      <c r="AC1384" s="384"/>
      <c r="AD1384" s="384"/>
      <c r="AE1384" s="405"/>
      <c r="AF1384" s="405"/>
      <c r="AG1384" s="405"/>
      <c r="AH1384" s="405"/>
      <c r="AI1384" s="405"/>
      <c r="AJ1384" s="405"/>
      <c r="AK1384" s="405"/>
      <c r="AL1384" s="405"/>
      <c r="AM1384" s="405"/>
      <c r="AN1384" s="405"/>
      <c r="AO1384" s="405"/>
      <c r="AP1384" s="405"/>
      <c r="AQ1384" s="405"/>
      <c r="AR1384" s="405"/>
      <c r="AS1384" s="385"/>
    </row>
    <row r="1385" spans="1:45" ht="19.5" customHeight="1">
      <c r="B1385" s="760"/>
      <c r="C1385" s="761"/>
      <c r="D1385" s="742"/>
      <c r="E1385" s="742"/>
      <c r="F1385" s="742"/>
      <c r="G1385" s="742"/>
      <c r="H1385" s="742"/>
      <c r="I1385" s="742"/>
      <c r="J1385" s="742"/>
      <c r="K1385" s="742"/>
      <c r="L1385" s="742"/>
      <c r="M1385" s="742"/>
      <c r="N1385" s="742"/>
      <c r="O1385" s="742"/>
      <c r="P1385" s="742"/>
      <c r="Q1385" s="742"/>
      <c r="R1385" s="742"/>
      <c r="S1385" s="742"/>
      <c r="T1385" s="742"/>
      <c r="U1385" s="742"/>
      <c r="V1385" s="301"/>
      <c r="W1385" s="762"/>
      <c r="X1385" s="742"/>
      <c r="Y1385" s="742"/>
      <c r="Z1385" s="742"/>
      <c r="AA1385" s="742"/>
      <c r="AB1385" s="742"/>
      <c r="AC1385" s="742"/>
      <c r="AD1385" s="742"/>
      <c r="AE1385" s="252"/>
      <c r="AF1385" s="252"/>
      <c r="AG1385" s="252"/>
      <c r="AH1385" s="252"/>
      <c r="AI1385" s="252"/>
      <c r="AJ1385" s="252"/>
      <c r="AK1385" s="252"/>
      <c r="AL1385" s="252"/>
      <c r="AM1385" s="252"/>
      <c r="AN1385" s="252"/>
      <c r="AO1385" s="252"/>
      <c r="AP1385" s="252"/>
      <c r="AQ1385" s="252"/>
      <c r="AR1385" s="252"/>
      <c r="AS1385" s="253"/>
    </row>
    <row r="1386" spans="1:45" ht="15.75">
      <c r="B1386" s="277" t="s">
        <v>808</v>
      </c>
      <c r="C1386" s="278"/>
      <c r="D1386" s="579" t="s">
        <v>523</v>
      </c>
      <c r="E1386" s="250"/>
      <c r="F1386" s="579"/>
      <c r="G1386" s="250"/>
      <c r="H1386" s="250"/>
      <c r="I1386" s="250"/>
      <c r="J1386" s="250"/>
      <c r="K1386" s="250"/>
      <c r="L1386" s="250"/>
      <c r="M1386" s="250"/>
      <c r="N1386" s="250"/>
      <c r="O1386" s="250"/>
      <c r="P1386" s="250"/>
      <c r="Q1386" s="250"/>
      <c r="R1386" s="278"/>
      <c r="S1386" s="250"/>
      <c r="T1386" s="250"/>
      <c r="U1386" s="250"/>
      <c r="V1386" s="250"/>
      <c r="W1386" s="250"/>
      <c r="X1386" s="250"/>
      <c r="Y1386" s="250"/>
      <c r="Z1386" s="250"/>
      <c r="AA1386" s="250"/>
      <c r="AB1386" s="250"/>
      <c r="AC1386" s="250"/>
      <c r="AD1386" s="250"/>
      <c r="AE1386" s="267"/>
      <c r="AF1386" s="264"/>
      <c r="AG1386" s="264"/>
      <c r="AH1386" s="264"/>
      <c r="AI1386" s="264"/>
      <c r="AJ1386" s="264"/>
      <c r="AK1386" s="264"/>
      <c r="AL1386" s="264"/>
      <c r="AM1386" s="264"/>
      <c r="AN1386" s="264"/>
      <c r="AO1386" s="264"/>
      <c r="AP1386" s="264"/>
      <c r="AQ1386" s="264"/>
      <c r="AR1386" s="264"/>
    </row>
    <row r="1387" spans="1:45" ht="39.75" customHeight="1">
      <c r="B1387" s="935" t="s">
        <v>211</v>
      </c>
      <c r="C1387" s="937" t="s">
        <v>33</v>
      </c>
      <c r="D1387" s="281" t="s">
        <v>421</v>
      </c>
      <c r="E1387" s="941" t="s">
        <v>209</v>
      </c>
      <c r="F1387" s="942"/>
      <c r="G1387" s="942"/>
      <c r="H1387" s="942"/>
      <c r="I1387" s="942"/>
      <c r="J1387" s="942"/>
      <c r="K1387" s="942"/>
      <c r="L1387" s="942"/>
      <c r="M1387" s="942"/>
      <c r="N1387" s="942"/>
      <c r="O1387" s="942"/>
      <c r="P1387" s="943"/>
      <c r="Q1387" s="939" t="s">
        <v>213</v>
      </c>
      <c r="R1387" s="281" t="s">
        <v>422</v>
      </c>
      <c r="S1387" s="932" t="s">
        <v>212</v>
      </c>
      <c r="T1387" s="933"/>
      <c r="U1387" s="933"/>
      <c r="V1387" s="933"/>
      <c r="W1387" s="933"/>
      <c r="X1387" s="933"/>
      <c r="Y1387" s="933"/>
      <c r="Z1387" s="933"/>
      <c r="AA1387" s="933"/>
      <c r="AB1387" s="933"/>
      <c r="AC1387" s="933"/>
      <c r="AD1387" s="944"/>
      <c r="AE1387" s="932" t="s">
        <v>242</v>
      </c>
      <c r="AF1387" s="933"/>
      <c r="AG1387" s="933"/>
      <c r="AH1387" s="933"/>
      <c r="AI1387" s="933"/>
      <c r="AJ1387" s="933"/>
      <c r="AK1387" s="933"/>
      <c r="AL1387" s="933"/>
      <c r="AM1387" s="933"/>
      <c r="AN1387" s="933"/>
      <c r="AO1387" s="933"/>
      <c r="AP1387" s="933"/>
      <c r="AQ1387" s="933"/>
      <c r="AR1387" s="933"/>
      <c r="AS1387" s="934"/>
    </row>
    <row r="1388" spans="1:45" ht="65.25" customHeight="1">
      <c r="B1388" s="936"/>
      <c r="C1388" s="938"/>
      <c r="D1388" s="282">
        <v>2022</v>
      </c>
      <c r="E1388" s="282">
        <v>2023</v>
      </c>
      <c r="F1388" s="282">
        <v>2024</v>
      </c>
      <c r="G1388" s="282">
        <v>2025</v>
      </c>
      <c r="H1388" s="282">
        <v>2026</v>
      </c>
      <c r="I1388" s="282">
        <v>2027</v>
      </c>
      <c r="J1388" s="282">
        <v>2028</v>
      </c>
      <c r="K1388" s="282">
        <v>2029</v>
      </c>
      <c r="L1388" s="282">
        <v>2030</v>
      </c>
      <c r="M1388" s="282">
        <v>2031</v>
      </c>
      <c r="N1388" s="282">
        <v>2032</v>
      </c>
      <c r="O1388" s="282">
        <v>2033</v>
      </c>
      <c r="P1388" s="282">
        <v>2034</v>
      </c>
      <c r="Q1388" s="940"/>
      <c r="R1388" s="282">
        <v>2022</v>
      </c>
      <c r="S1388" s="282">
        <v>2023</v>
      </c>
      <c r="T1388" s="282">
        <v>2024</v>
      </c>
      <c r="U1388" s="282">
        <v>2025</v>
      </c>
      <c r="V1388" s="282">
        <v>2026</v>
      </c>
      <c r="W1388" s="282">
        <v>2027</v>
      </c>
      <c r="X1388" s="282">
        <v>2028</v>
      </c>
      <c r="Y1388" s="282">
        <v>2029</v>
      </c>
      <c r="Z1388" s="282">
        <v>2030</v>
      </c>
      <c r="AA1388" s="282">
        <v>2031</v>
      </c>
      <c r="AB1388" s="282">
        <v>2032</v>
      </c>
      <c r="AC1388" s="282">
        <v>2033</v>
      </c>
      <c r="AD1388" s="282">
        <v>2034</v>
      </c>
      <c r="AE1388" s="282" t="str">
        <f>'1.  LRAMVA Summary'!$D$53</f>
        <v>Residential</v>
      </c>
      <c r="AF1388" s="282" t="str">
        <f>'1.  LRAMVA Summary'!$E$53</f>
        <v>GS&lt;50 kW</v>
      </c>
      <c r="AG1388" s="282" t="str">
        <f>'1.  LRAMVA Summary'!$F$53</f>
        <v>General Service 50 to 4,999 kW</v>
      </c>
      <c r="AH1388" s="282" t="str">
        <f>'1.  LRAMVA Summary'!$G$53</f>
        <v>Large Use</v>
      </c>
      <c r="AI1388" s="282" t="str">
        <f>'1.  LRAMVA Summary'!$H$53</f>
        <v>Large Use 2</v>
      </c>
      <c r="AJ1388" s="282" t="str">
        <f>'1.  LRAMVA Summary'!$I$53</f>
        <v>Street Lighting</v>
      </c>
      <c r="AK1388" s="282" t="str">
        <f>'1.  LRAMVA Summary'!$J$53</f>
        <v>Unmetered Scattered Load</v>
      </c>
      <c r="AL1388" s="282" t="str">
        <f>'1.  LRAMVA Summary'!$K$53</f>
        <v/>
      </c>
      <c r="AM1388" s="282" t="str">
        <f>'1.  LRAMVA Summary'!$L$53</f>
        <v/>
      </c>
      <c r="AN1388" s="282" t="str">
        <f>'1.  LRAMVA Summary'!$M$53</f>
        <v/>
      </c>
      <c r="AO1388" s="282" t="str">
        <f>'1.  LRAMVA Summary'!$N$53</f>
        <v/>
      </c>
      <c r="AP1388" s="282" t="str">
        <f>'1.  LRAMVA Summary'!$O$53</f>
        <v/>
      </c>
      <c r="AQ1388" s="282" t="str">
        <f>'1.  LRAMVA Summary'!$P$53</f>
        <v/>
      </c>
      <c r="AR1388" s="282" t="str">
        <f>'1.  LRAMVA Summary'!$Q$53</f>
        <v/>
      </c>
      <c r="AS1388" s="284" t="str">
        <f>'1.  LRAMVA Summary'!$R$53</f>
        <v>Total</v>
      </c>
    </row>
    <row r="1389" spans="1:45" ht="15" customHeight="1">
      <c r="A1389" s="521"/>
      <c r="B1389" s="507" t="s">
        <v>501</v>
      </c>
      <c r="C1389" s="286"/>
      <c r="D1389" s="286"/>
      <c r="E1389" s="286"/>
      <c r="F1389" s="286"/>
      <c r="G1389" s="286"/>
      <c r="H1389" s="286"/>
      <c r="I1389" s="286"/>
      <c r="J1389" s="286"/>
      <c r="K1389" s="286"/>
      <c r="L1389" s="286"/>
      <c r="M1389" s="286"/>
      <c r="N1389" s="286"/>
      <c r="O1389" s="286"/>
      <c r="P1389" s="286"/>
      <c r="Q1389" s="287"/>
      <c r="R1389" s="286"/>
      <c r="S1389" s="286"/>
      <c r="T1389" s="286"/>
      <c r="U1389" s="286"/>
      <c r="V1389" s="286"/>
      <c r="W1389" s="286"/>
      <c r="X1389" s="286"/>
      <c r="Y1389" s="286"/>
      <c r="Z1389" s="286"/>
      <c r="AA1389" s="286"/>
      <c r="AB1389" s="286"/>
      <c r="AC1389" s="286"/>
      <c r="AD1389" s="286"/>
      <c r="AE1389" s="288" t="str">
        <f>'1.  LRAMVA Summary'!$D$54</f>
        <v>kWh</v>
      </c>
      <c r="AF1389" s="288" t="str">
        <f>'1.  LRAMVA Summary'!$E$54</f>
        <v>kWh</v>
      </c>
      <c r="AG1389" s="288" t="str">
        <f>'1.  LRAMVA Summary'!$F$54</f>
        <v>kW</v>
      </c>
      <c r="AH1389" s="288" t="str">
        <f>'1.  LRAMVA Summary'!$G$54</f>
        <v>kW</v>
      </c>
      <c r="AI1389" s="288" t="str">
        <f>'1.  LRAMVA Summary'!$H$54</f>
        <v>kW</v>
      </c>
      <c r="AJ1389" s="288" t="str">
        <f>'1.  LRAMVA Summary'!$I$54</f>
        <v>kW</v>
      </c>
      <c r="AK1389" s="288" t="str">
        <f>'1.  LRAMVA Summary'!$J$54</f>
        <v>kWh</v>
      </c>
      <c r="AL1389" s="288">
        <f>'1.  LRAMVA Summary'!$K$54</f>
        <v>0</v>
      </c>
      <c r="AM1389" s="288">
        <f>'1.  LRAMVA Summary'!$L$54</f>
        <v>0</v>
      </c>
      <c r="AN1389" s="288">
        <f>'1.  LRAMVA Summary'!$M$54</f>
        <v>0</v>
      </c>
      <c r="AO1389" s="288">
        <f>'1.  LRAMVA Summary'!$N$54</f>
        <v>0</v>
      </c>
      <c r="AP1389" s="288">
        <f>'1.  LRAMVA Summary'!$O$54</f>
        <v>0</v>
      </c>
      <c r="AQ1389" s="288">
        <f>'1.  LRAMVA Summary'!$P$54</f>
        <v>0</v>
      </c>
      <c r="AR1389" s="288">
        <f>'1.  LRAMVA Summary'!$Q$54</f>
        <v>0</v>
      </c>
      <c r="AS1389" s="289"/>
    </row>
    <row r="1390" spans="1:45" ht="15" customHeight="1" outlineLevel="1">
      <c r="A1390" s="521"/>
      <c r="B1390" s="493" t="s">
        <v>494</v>
      </c>
      <c r="C1390" s="286"/>
      <c r="D1390" s="286"/>
      <c r="E1390" s="286"/>
      <c r="F1390" s="286"/>
      <c r="G1390" s="286"/>
      <c r="H1390" s="286"/>
      <c r="I1390" s="286"/>
      <c r="J1390" s="286"/>
      <c r="K1390" s="286"/>
      <c r="L1390" s="286"/>
      <c r="M1390" s="286"/>
      <c r="N1390" s="286"/>
      <c r="O1390" s="286"/>
      <c r="P1390" s="286"/>
      <c r="Q1390" s="287"/>
      <c r="R1390" s="286"/>
      <c r="S1390" s="286"/>
      <c r="T1390" s="286"/>
      <c r="U1390" s="286"/>
      <c r="V1390" s="286"/>
      <c r="W1390" s="286"/>
      <c r="X1390" s="286"/>
      <c r="Y1390" s="286"/>
      <c r="Z1390" s="286"/>
      <c r="AA1390" s="286"/>
      <c r="AB1390" s="286"/>
      <c r="AC1390" s="286"/>
      <c r="AD1390" s="286"/>
      <c r="AE1390" s="288"/>
      <c r="AF1390" s="288"/>
      <c r="AG1390" s="288"/>
      <c r="AH1390" s="288"/>
      <c r="AI1390" s="288"/>
      <c r="AJ1390" s="288"/>
      <c r="AK1390" s="288"/>
      <c r="AL1390" s="288"/>
      <c r="AM1390" s="288"/>
      <c r="AN1390" s="288"/>
      <c r="AO1390" s="288"/>
      <c r="AP1390" s="288"/>
      <c r="AQ1390" s="288"/>
      <c r="AR1390" s="288"/>
      <c r="AS1390" s="289"/>
    </row>
    <row r="1391" spans="1:45" ht="15" customHeight="1" outlineLevel="1">
      <c r="A1391" s="521">
        <v>1</v>
      </c>
      <c r="B1391" s="424" t="s">
        <v>95</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customHeight="1" outlineLevel="1">
      <c r="A1392" s="521"/>
      <c r="B1392" s="291" t="s">
        <v>736</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50">AF1391</f>
        <v>0</v>
      </c>
      <c r="AG1392" s="407">
        <f t="shared" si="3550"/>
        <v>0</v>
      </c>
      <c r="AH1392" s="407">
        <f t="shared" si="3550"/>
        <v>0</v>
      </c>
      <c r="AI1392" s="407">
        <f t="shared" si="3550"/>
        <v>0</v>
      </c>
      <c r="AJ1392" s="407">
        <f t="shared" si="3550"/>
        <v>0</v>
      </c>
      <c r="AK1392" s="407">
        <f t="shared" si="3550"/>
        <v>0</v>
      </c>
      <c r="AL1392" s="407">
        <f t="shared" si="3550"/>
        <v>0</v>
      </c>
      <c r="AM1392" s="407">
        <f t="shared" si="3550"/>
        <v>0</v>
      </c>
      <c r="AN1392" s="407">
        <f t="shared" si="3550"/>
        <v>0</v>
      </c>
      <c r="AO1392" s="407">
        <f t="shared" si="3550"/>
        <v>0</v>
      </c>
      <c r="AP1392" s="407">
        <f t="shared" si="3550"/>
        <v>0</v>
      </c>
      <c r="AQ1392" s="407">
        <f t="shared" si="3550"/>
        <v>0</v>
      </c>
      <c r="AR1392" s="407">
        <f t="shared" si="3550"/>
        <v>0</v>
      </c>
      <c r="AS1392" s="294"/>
    </row>
    <row r="1393" spans="1:45" ht="15" customHeight="1" outlineLevel="1">
      <c r="A1393" s="521"/>
      <c r="B1393" s="295"/>
      <c r="C1393" s="296"/>
      <c r="D1393" s="296"/>
      <c r="E1393" s="296"/>
      <c r="F1393" s="296"/>
      <c r="G1393" s="296"/>
      <c r="H1393" s="296"/>
      <c r="I1393" s="296"/>
      <c r="J1393" s="747"/>
      <c r="K1393" s="296"/>
      <c r="L1393" s="296"/>
      <c r="M1393" s="296"/>
      <c r="N1393" s="296"/>
      <c r="O1393" s="296"/>
      <c r="P1393" s="296"/>
      <c r="Q1393" s="297"/>
      <c r="R1393" s="296"/>
      <c r="S1393" s="296"/>
      <c r="T1393" s="296"/>
      <c r="U1393" s="296"/>
      <c r="V1393" s="296"/>
      <c r="W1393" s="296"/>
      <c r="X1393" s="296"/>
      <c r="Y1393" s="296"/>
      <c r="Z1393" s="296"/>
      <c r="AA1393" s="296"/>
      <c r="AB1393" s="296"/>
      <c r="AC1393" s="296"/>
      <c r="AD1393" s="296"/>
      <c r="AE1393" s="408"/>
      <c r="AF1393" s="409"/>
      <c r="AG1393" s="409"/>
      <c r="AH1393" s="409"/>
      <c r="AI1393" s="409"/>
      <c r="AJ1393" s="409"/>
      <c r="AK1393" s="409"/>
      <c r="AL1393" s="409"/>
      <c r="AM1393" s="409"/>
      <c r="AN1393" s="409"/>
      <c r="AO1393" s="409"/>
      <c r="AP1393" s="409"/>
      <c r="AQ1393" s="409"/>
      <c r="AR1393" s="409"/>
      <c r="AS1393" s="299"/>
    </row>
    <row r="1394" spans="1:45" ht="15" customHeight="1" outlineLevel="1">
      <c r="A1394" s="521">
        <v>2</v>
      </c>
      <c r="B1394" s="424" t="s">
        <v>96</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customHeight="1" outlineLevel="1">
      <c r="A1395" s="521"/>
      <c r="B1395" s="291" t="s">
        <v>736</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51">AF1394</f>
        <v>0</v>
      </c>
      <c r="AG1395" s="407">
        <f t="shared" si="3551"/>
        <v>0</v>
      </c>
      <c r="AH1395" s="407">
        <f t="shared" si="3551"/>
        <v>0</v>
      </c>
      <c r="AI1395" s="407">
        <f t="shared" si="3551"/>
        <v>0</v>
      </c>
      <c r="AJ1395" s="407">
        <f t="shared" si="3551"/>
        <v>0</v>
      </c>
      <c r="AK1395" s="407">
        <f t="shared" si="3551"/>
        <v>0</v>
      </c>
      <c r="AL1395" s="407">
        <f t="shared" si="3551"/>
        <v>0</v>
      </c>
      <c r="AM1395" s="407">
        <f t="shared" si="3551"/>
        <v>0</v>
      </c>
      <c r="AN1395" s="407">
        <f t="shared" si="3551"/>
        <v>0</v>
      </c>
      <c r="AO1395" s="407">
        <f t="shared" si="3551"/>
        <v>0</v>
      </c>
      <c r="AP1395" s="407">
        <f t="shared" si="3551"/>
        <v>0</v>
      </c>
      <c r="AQ1395" s="407">
        <f t="shared" si="3551"/>
        <v>0</v>
      </c>
      <c r="AR1395" s="407">
        <f t="shared" si="3551"/>
        <v>0</v>
      </c>
      <c r="AS1395" s="294"/>
    </row>
    <row r="1396" spans="1:45" ht="15" customHeight="1" outlineLevel="1">
      <c r="A1396" s="521"/>
      <c r="B1396" s="295"/>
      <c r="C1396" s="296"/>
      <c r="D1396" s="301"/>
      <c r="E1396" s="301"/>
      <c r="F1396" s="301"/>
      <c r="G1396" s="301"/>
      <c r="H1396" s="301"/>
      <c r="I1396" s="301"/>
      <c r="J1396" s="301"/>
      <c r="K1396" s="301"/>
      <c r="L1396" s="301"/>
      <c r="M1396" s="301"/>
      <c r="N1396" s="301"/>
      <c r="O1396" s="301"/>
      <c r="P1396" s="301"/>
      <c r="Q1396" s="297"/>
      <c r="R1396" s="301"/>
      <c r="S1396" s="301"/>
      <c r="T1396" s="301"/>
      <c r="U1396" s="301"/>
      <c r="V1396" s="301"/>
      <c r="W1396" s="301"/>
      <c r="X1396" s="301"/>
      <c r="Y1396" s="301"/>
      <c r="Z1396" s="301"/>
      <c r="AA1396" s="301"/>
      <c r="AB1396" s="301"/>
      <c r="AC1396" s="301"/>
      <c r="AD1396" s="301"/>
      <c r="AE1396" s="408"/>
      <c r="AF1396" s="409"/>
      <c r="AG1396" s="409"/>
      <c r="AH1396" s="409"/>
      <c r="AI1396" s="409"/>
      <c r="AJ1396" s="409"/>
      <c r="AK1396" s="409"/>
      <c r="AL1396" s="409"/>
      <c r="AM1396" s="409"/>
      <c r="AN1396" s="409"/>
      <c r="AO1396" s="409"/>
      <c r="AP1396" s="409"/>
      <c r="AQ1396" s="409"/>
      <c r="AR1396" s="409"/>
      <c r="AS1396" s="299"/>
    </row>
    <row r="1397" spans="1:45" ht="15" customHeight="1" outlineLevel="1">
      <c r="A1397" s="521">
        <v>3</v>
      </c>
      <c r="B1397" s="424" t="s">
        <v>97</v>
      </c>
      <c r="C1397" s="288" t="s">
        <v>25</v>
      </c>
      <c r="D1397" s="292"/>
      <c r="E1397" s="292"/>
      <c r="F1397" s="292"/>
      <c r="G1397" s="292"/>
      <c r="H1397" s="292"/>
      <c r="I1397" s="292"/>
      <c r="J1397" s="292"/>
      <c r="K1397" s="292"/>
      <c r="L1397" s="292"/>
      <c r="M1397" s="292"/>
      <c r="N1397" s="292"/>
      <c r="O1397" s="292"/>
      <c r="P1397" s="292"/>
      <c r="Q1397" s="288"/>
      <c r="R1397" s="292"/>
      <c r="S1397" s="292"/>
      <c r="T1397" s="292"/>
      <c r="U1397" s="292"/>
      <c r="V1397" s="292"/>
      <c r="W1397" s="292"/>
      <c r="X1397" s="292"/>
      <c r="Y1397" s="292"/>
      <c r="Z1397" s="292"/>
      <c r="AA1397" s="292"/>
      <c r="AB1397" s="292"/>
      <c r="AC1397" s="292"/>
      <c r="AD1397" s="292"/>
      <c r="AE1397" s="411"/>
      <c r="AF1397" s="411"/>
      <c r="AG1397" s="411"/>
      <c r="AH1397" s="411"/>
      <c r="AI1397" s="411"/>
      <c r="AJ1397" s="411"/>
      <c r="AK1397" s="411"/>
      <c r="AL1397" s="406"/>
      <c r="AM1397" s="406"/>
      <c r="AN1397" s="406"/>
      <c r="AO1397" s="406"/>
      <c r="AP1397" s="406"/>
      <c r="AQ1397" s="406"/>
      <c r="AR1397" s="406"/>
      <c r="AS1397" s="293">
        <f>SUM(AE1397:AR1397)</f>
        <v>0</v>
      </c>
    </row>
    <row r="1398" spans="1:45" ht="15" customHeight="1" outlineLevel="1">
      <c r="A1398" s="521"/>
      <c r="B1398" s="291" t="s">
        <v>736</v>
      </c>
      <c r="C1398" s="288" t="s">
        <v>163</v>
      </c>
      <c r="D1398" s="292"/>
      <c r="E1398" s="292"/>
      <c r="F1398" s="292"/>
      <c r="G1398" s="292"/>
      <c r="H1398" s="292"/>
      <c r="I1398" s="292"/>
      <c r="J1398" s="292"/>
      <c r="K1398" s="292"/>
      <c r="L1398" s="292"/>
      <c r="M1398" s="292"/>
      <c r="N1398" s="292"/>
      <c r="O1398" s="292"/>
      <c r="P1398" s="292"/>
      <c r="Q1398" s="464"/>
      <c r="R1398" s="292"/>
      <c r="S1398" s="292"/>
      <c r="T1398" s="292"/>
      <c r="U1398" s="292"/>
      <c r="V1398" s="292"/>
      <c r="W1398" s="292"/>
      <c r="X1398" s="292"/>
      <c r="Y1398" s="292"/>
      <c r="Z1398" s="292"/>
      <c r="AA1398" s="292"/>
      <c r="AB1398" s="292"/>
      <c r="AC1398" s="292"/>
      <c r="AD1398" s="292"/>
      <c r="AE1398" s="407">
        <f>AE1397</f>
        <v>0</v>
      </c>
      <c r="AF1398" s="407">
        <f t="shared" ref="AF1398:AR1398" si="3552">AF1397</f>
        <v>0</v>
      </c>
      <c r="AG1398" s="407">
        <f t="shared" si="3552"/>
        <v>0</v>
      </c>
      <c r="AH1398" s="407">
        <f t="shared" si="3552"/>
        <v>0</v>
      </c>
      <c r="AI1398" s="407">
        <f t="shared" si="3552"/>
        <v>0</v>
      </c>
      <c r="AJ1398" s="407">
        <f t="shared" si="3552"/>
        <v>0</v>
      </c>
      <c r="AK1398" s="407">
        <f t="shared" si="3552"/>
        <v>0</v>
      </c>
      <c r="AL1398" s="407">
        <f t="shared" si="3552"/>
        <v>0</v>
      </c>
      <c r="AM1398" s="407">
        <f t="shared" si="3552"/>
        <v>0</v>
      </c>
      <c r="AN1398" s="407">
        <f t="shared" si="3552"/>
        <v>0</v>
      </c>
      <c r="AO1398" s="407">
        <f t="shared" si="3552"/>
        <v>0</v>
      </c>
      <c r="AP1398" s="407">
        <f t="shared" si="3552"/>
        <v>0</v>
      </c>
      <c r="AQ1398" s="407">
        <f t="shared" si="3552"/>
        <v>0</v>
      </c>
      <c r="AR1398" s="407">
        <f t="shared" si="3552"/>
        <v>0</v>
      </c>
      <c r="AS1398" s="294"/>
    </row>
    <row r="1399" spans="1:45" ht="15" customHeight="1" outlineLevel="1">
      <c r="A1399" s="521"/>
      <c r="B1399" s="291"/>
      <c r="C1399" s="302"/>
      <c r="D1399" s="288"/>
      <c r="E1399" s="288"/>
      <c r="F1399" s="288"/>
      <c r="G1399" s="288"/>
      <c r="H1399" s="288"/>
      <c r="I1399" s="288"/>
      <c r="J1399" s="288"/>
      <c r="K1399" s="288"/>
      <c r="L1399" s="288"/>
      <c r="M1399" s="288"/>
      <c r="N1399" s="288"/>
      <c r="O1399" s="288"/>
      <c r="P1399" s="288"/>
      <c r="Q1399" s="288"/>
      <c r="R1399" s="288"/>
      <c r="S1399" s="288"/>
      <c r="T1399" s="288"/>
      <c r="U1399" s="288"/>
      <c r="V1399" s="288"/>
      <c r="W1399" s="288"/>
      <c r="X1399" s="288"/>
      <c r="Y1399" s="288"/>
      <c r="Z1399" s="288"/>
      <c r="AA1399" s="288"/>
      <c r="AB1399" s="288"/>
      <c r="AC1399" s="288"/>
      <c r="AD1399" s="288"/>
      <c r="AE1399" s="408"/>
      <c r="AF1399" s="408"/>
      <c r="AG1399" s="408"/>
      <c r="AH1399" s="408"/>
      <c r="AI1399" s="408"/>
      <c r="AJ1399" s="408"/>
      <c r="AK1399" s="408"/>
      <c r="AL1399" s="408"/>
      <c r="AM1399" s="408"/>
      <c r="AN1399" s="408"/>
      <c r="AO1399" s="408"/>
      <c r="AP1399" s="408"/>
      <c r="AQ1399" s="408"/>
      <c r="AR1399" s="408"/>
      <c r="AS1399" s="303"/>
    </row>
    <row r="1400" spans="1:45" ht="15" customHeight="1" outlineLevel="1">
      <c r="A1400" s="521">
        <v>4</v>
      </c>
      <c r="B1400" s="509" t="s">
        <v>663</v>
      </c>
      <c r="C1400" s="288" t="s">
        <v>25</v>
      </c>
      <c r="D1400" s="292"/>
      <c r="E1400" s="292"/>
      <c r="F1400" s="292"/>
      <c r="G1400" s="292"/>
      <c r="H1400" s="292"/>
      <c r="I1400" s="292"/>
      <c r="J1400" s="292"/>
      <c r="K1400" s="292"/>
      <c r="L1400" s="292"/>
      <c r="M1400" s="292"/>
      <c r="N1400" s="292"/>
      <c r="O1400" s="292"/>
      <c r="P1400" s="292"/>
      <c r="Q1400" s="288"/>
      <c r="R1400" s="292"/>
      <c r="S1400" s="292"/>
      <c r="T1400" s="292"/>
      <c r="U1400" s="292"/>
      <c r="V1400" s="292"/>
      <c r="W1400" s="292"/>
      <c r="X1400" s="292"/>
      <c r="Y1400" s="292"/>
      <c r="Z1400" s="292"/>
      <c r="AA1400" s="292"/>
      <c r="AB1400" s="292"/>
      <c r="AC1400" s="292"/>
      <c r="AD1400" s="292"/>
      <c r="AE1400" s="411"/>
      <c r="AF1400" s="411"/>
      <c r="AG1400" s="411"/>
      <c r="AH1400" s="411"/>
      <c r="AI1400" s="411"/>
      <c r="AJ1400" s="411"/>
      <c r="AK1400" s="411"/>
      <c r="AL1400" s="406"/>
      <c r="AM1400" s="406"/>
      <c r="AN1400" s="406"/>
      <c r="AO1400" s="406"/>
      <c r="AP1400" s="406"/>
      <c r="AQ1400" s="406"/>
      <c r="AR1400" s="406"/>
      <c r="AS1400" s="293">
        <f>SUM(AE1400:AR1400)</f>
        <v>0</v>
      </c>
    </row>
    <row r="1401" spans="1:45" ht="15" customHeight="1" outlineLevel="1">
      <c r="A1401" s="521"/>
      <c r="B1401" s="291" t="s">
        <v>736</v>
      </c>
      <c r="C1401" s="288" t="s">
        <v>163</v>
      </c>
      <c r="D1401" s="292"/>
      <c r="E1401" s="292"/>
      <c r="F1401" s="292"/>
      <c r="G1401" s="292"/>
      <c r="H1401" s="292"/>
      <c r="I1401" s="292"/>
      <c r="J1401" s="292"/>
      <c r="K1401" s="292"/>
      <c r="L1401" s="292"/>
      <c r="M1401" s="292"/>
      <c r="N1401" s="292"/>
      <c r="O1401" s="292"/>
      <c r="P1401" s="292"/>
      <c r="Q1401" s="464"/>
      <c r="R1401" s="292"/>
      <c r="S1401" s="292"/>
      <c r="T1401" s="292"/>
      <c r="U1401" s="292"/>
      <c r="V1401" s="292"/>
      <c r="W1401" s="292"/>
      <c r="X1401" s="292"/>
      <c r="Y1401" s="292"/>
      <c r="Z1401" s="292"/>
      <c r="AA1401" s="292"/>
      <c r="AB1401" s="292"/>
      <c r="AC1401" s="292"/>
      <c r="AD1401" s="292"/>
      <c r="AE1401" s="407">
        <f>AE1400</f>
        <v>0</v>
      </c>
      <c r="AF1401" s="407">
        <f t="shared" ref="AF1401:AR1401" si="3553">AF1400</f>
        <v>0</v>
      </c>
      <c r="AG1401" s="407">
        <f t="shared" si="3553"/>
        <v>0</v>
      </c>
      <c r="AH1401" s="407">
        <f t="shared" si="3553"/>
        <v>0</v>
      </c>
      <c r="AI1401" s="407">
        <f t="shared" si="3553"/>
        <v>0</v>
      </c>
      <c r="AJ1401" s="407">
        <f t="shared" si="3553"/>
        <v>0</v>
      </c>
      <c r="AK1401" s="407">
        <f t="shared" si="3553"/>
        <v>0</v>
      </c>
      <c r="AL1401" s="407">
        <f t="shared" si="3553"/>
        <v>0</v>
      </c>
      <c r="AM1401" s="407">
        <f t="shared" si="3553"/>
        <v>0</v>
      </c>
      <c r="AN1401" s="407">
        <f t="shared" si="3553"/>
        <v>0</v>
      </c>
      <c r="AO1401" s="407">
        <f t="shared" si="3553"/>
        <v>0</v>
      </c>
      <c r="AP1401" s="407">
        <f t="shared" si="3553"/>
        <v>0</v>
      </c>
      <c r="AQ1401" s="407">
        <f t="shared" si="3553"/>
        <v>0</v>
      </c>
      <c r="AR1401" s="407">
        <f t="shared" si="3553"/>
        <v>0</v>
      </c>
      <c r="AS1401" s="294"/>
    </row>
    <row r="1402" spans="1:45" ht="15" customHeight="1" outlineLevel="1">
      <c r="A1402" s="521"/>
      <c r="B1402" s="291"/>
      <c r="C1402" s="302"/>
      <c r="D1402" s="301"/>
      <c r="E1402" s="301"/>
      <c r="F1402" s="301"/>
      <c r="G1402" s="301"/>
      <c r="H1402" s="301"/>
      <c r="I1402" s="301"/>
      <c r="J1402" s="301"/>
      <c r="K1402" s="301"/>
      <c r="L1402" s="301"/>
      <c r="M1402" s="301"/>
      <c r="N1402" s="301"/>
      <c r="O1402" s="301"/>
      <c r="P1402" s="301"/>
      <c r="Q1402" s="288"/>
      <c r="R1402" s="301"/>
      <c r="S1402" s="301"/>
      <c r="T1402" s="301"/>
      <c r="U1402" s="301"/>
      <c r="V1402" s="301"/>
      <c r="W1402" s="301"/>
      <c r="X1402" s="301"/>
      <c r="Y1402" s="301"/>
      <c r="Z1402" s="301"/>
      <c r="AA1402" s="301"/>
      <c r="AB1402" s="301"/>
      <c r="AC1402" s="301"/>
      <c r="AD1402" s="301"/>
      <c r="AE1402" s="408"/>
      <c r="AF1402" s="408"/>
      <c r="AG1402" s="408"/>
      <c r="AH1402" s="408"/>
      <c r="AI1402" s="408"/>
      <c r="AJ1402" s="408"/>
      <c r="AK1402" s="408"/>
      <c r="AL1402" s="408"/>
      <c r="AM1402" s="408"/>
      <c r="AN1402" s="408"/>
      <c r="AO1402" s="408"/>
      <c r="AP1402" s="408"/>
      <c r="AQ1402" s="408"/>
      <c r="AR1402" s="408"/>
      <c r="AS1402" s="303"/>
    </row>
    <row r="1403" spans="1:45" ht="15" customHeight="1" outlineLevel="1">
      <c r="A1403" s="521">
        <v>5</v>
      </c>
      <c r="B1403" s="424" t="s">
        <v>98</v>
      </c>
      <c r="C1403" s="288" t="s">
        <v>25</v>
      </c>
      <c r="D1403" s="292"/>
      <c r="E1403" s="292"/>
      <c r="F1403" s="292"/>
      <c r="G1403" s="292"/>
      <c r="H1403" s="292"/>
      <c r="I1403" s="292"/>
      <c r="J1403" s="292"/>
      <c r="K1403" s="292"/>
      <c r="L1403" s="292"/>
      <c r="M1403" s="292"/>
      <c r="N1403" s="292"/>
      <c r="O1403" s="292"/>
      <c r="P1403" s="292"/>
      <c r="Q1403" s="288"/>
      <c r="R1403" s="292"/>
      <c r="S1403" s="292"/>
      <c r="T1403" s="292"/>
      <c r="U1403" s="292"/>
      <c r="V1403" s="292"/>
      <c r="W1403" s="292"/>
      <c r="X1403" s="292"/>
      <c r="Y1403" s="292"/>
      <c r="Z1403" s="292"/>
      <c r="AA1403" s="292"/>
      <c r="AB1403" s="292"/>
      <c r="AC1403" s="292"/>
      <c r="AD1403" s="292"/>
      <c r="AE1403" s="411"/>
      <c r="AF1403" s="411"/>
      <c r="AG1403" s="411"/>
      <c r="AH1403" s="411"/>
      <c r="AI1403" s="411"/>
      <c r="AJ1403" s="411"/>
      <c r="AK1403" s="411"/>
      <c r="AL1403" s="406"/>
      <c r="AM1403" s="406"/>
      <c r="AN1403" s="406"/>
      <c r="AO1403" s="406"/>
      <c r="AP1403" s="406"/>
      <c r="AQ1403" s="406"/>
      <c r="AR1403" s="406"/>
      <c r="AS1403" s="293">
        <f>SUM(AE1403:AR1403)</f>
        <v>0</v>
      </c>
    </row>
    <row r="1404" spans="1:45" ht="15" customHeight="1" outlineLevel="1">
      <c r="A1404" s="521"/>
      <c r="B1404" s="291" t="s">
        <v>736</v>
      </c>
      <c r="C1404" s="288" t="s">
        <v>163</v>
      </c>
      <c r="D1404" s="292"/>
      <c r="E1404" s="292"/>
      <c r="F1404" s="292"/>
      <c r="G1404" s="292"/>
      <c r="H1404" s="292"/>
      <c r="I1404" s="292"/>
      <c r="J1404" s="292"/>
      <c r="K1404" s="292"/>
      <c r="L1404" s="292"/>
      <c r="M1404" s="292"/>
      <c r="N1404" s="292"/>
      <c r="O1404" s="292"/>
      <c r="P1404" s="292"/>
      <c r="Q1404" s="464"/>
      <c r="R1404" s="292"/>
      <c r="S1404" s="292"/>
      <c r="T1404" s="292"/>
      <c r="U1404" s="292"/>
      <c r="V1404" s="292"/>
      <c r="W1404" s="292"/>
      <c r="X1404" s="292"/>
      <c r="Y1404" s="292"/>
      <c r="Z1404" s="292"/>
      <c r="AA1404" s="292"/>
      <c r="AB1404" s="292"/>
      <c r="AC1404" s="292"/>
      <c r="AD1404" s="292"/>
      <c r="AE1404" s="407">
        <f>AE1403</f>
        <v>0</v>
      </c>
      <c r="AF1404" s="407">
        <f t="shared" ref="AF1404:AR1404" si="3554">AF1403</f>
        <v>0</v>
      </c>
      <c r="AG1404" s="407">
        <f t="shared" si="3554"/>
        <v>0</v>
      </c>
      <c r="AH1404" s="407">
        <f t="shared" si="3554"/>
        <v>0</v>
      </c>
      <c r="AI1404" s="407">
        <f t="shared" si="3554"/>
        <v>0</v>
      </c>
      <c r="AJ1404" s="407">
        <f t="shared" si="3554"/>
        <v>0</v>
      </c>
      <c r="AK1404" s="407">
        <f t="shared" si="3554"/>
        <v>0</v>
      </c>
      <c r="AL1404" s="407">
        <f t="shared" si="3554"/>
        <v>0</v>
      </c>
      <c r="AM1404" s="407">
        <f t="shared" si="3554"/>
        <v>0</v>
      </c>
      <c r="AN1404" s="407">
        <f t="shared" si="3554"/>
        <v>0</v>
      </c>
      <c r="AO1404" s="407">
        <f t="shared" si="3554"/>
        <v>0</v>
      </c>
      <c r="AP1404" s="407">
        <f t="shared" si="3554"/>
        <v>0</v>
      </c>
      <c r="AQ1404" s="407">
        <f t="shared" si="3554"/>
        <v>0</v>
      </c>
      <c r="AR1404" s="407">
        <f t="shared" si="3554"/>
        <v>0</v>
      </c>
      <c r="AS1404" s="294"/>
    </row>
    <row r="1405" spans="1:45" ht="15" customHeight="1" outlineLevel="1">
      <c r="A1405" s="521"/>
      <c r="B1405" s="291"/>
      <c r="C1405" s="288"/>
      <c r="D1405" s="288"/>
      <c r="E1405" s="288"/>
      <c r="F1405" s="288"/>
      <c r="G1405" s="288"/>
      <c r="H1405" s="288"/>
      <c r="I1405" s="288"/>
      <c r="J1405" s="288"/>
      <c r="K1405" s="288"/>
      <c r="L1405" s="288"/>
      <c r="M1405" s="288"/>
      <c r="N1405" s="288"/>
      <c r="O1405" s="288"/>
      <c r="P1405" s="288"/>
      <c r="Q1405" s="288"/>
      <c r="R1405" s="288"/>
      <c r="S1405" s="288"/>
      <c r="T1405" s="288"/>
      <c r="U1405" s="288"/>
      <c r="V1405" s="288"/>
      <c r="W1405" s="288"/>
      <c r="X1405" s="288"/>
      <c r="Y1405" s="288"/>
      <c r="Z1405" s="288"/>
      <c r="AA1405" s="288"/>
      <c r="AB1405" s="288"/>
      <c r="AC1405" s="288"/>
      <c r="AD1405" s="288"/>
      <c r="AE1405" s="418"/>
      <c r="AF1405" s="419"/>
      <c r="AG1405" s="419"/>
      <c r="AH1405" s="419"/>
      <c r="AI1405" s="419"/>
      <c r="AJ1405" s="419"/>
      <c r="AK1405" s="419"/>
      <c r="AL1405" s="419"/>
      <c r="AM1405" s="419"/>
      <c r="AN1405" s="419"/>
      <c r="AO1405" s="419"/>
      <c r="AP1405" s="419"/>
      <c r="AQ1405" s="419"/>
      <c r="AR1405" s="419"/>
      <c r="AS1405" s="294"/>
    </row>
    <row r="1406" spans="1:45" ht="15.75" outlineLevel="1">
      <c r="A1406" s="521"/>
      <c r="B1406" s="316" t="s">
        <v>495</v>
      </c>
      <c r="C1406" s="286"/>
      <c r="D1406" s="286"/>
      <c r="E1406" s="286"/>
      <c r="F1406" s="286"/>
      <c r="G1406" s="286"/>
      <c r="H1406" s="286"/>
      <c r="I1406" s="286"/>
      <c r="J1406" s="286"/>
      <c r="K1406" s="286"/>
      <c r="L1406" s="286"/>
      <c r="M1406" s="286"/>
      <c r="N1406" s="286"/>
      <c r="O1406" s="286"/>
      <c r="P1406" s="286"/>
      <c r="Q1406" s="287"/>
      <c r="R1406" s="286"/>
      <c r="S1406" s="286"/>
      <c r="T1406" s="286"/>
      <c r="U1406" s="286"/>
      <c r="V1406" s="286"/>
      <c r="W1406" s="286"/>
      <c r="X1406" s="286"/>
      <c r="Y1406" s="286"/>
      <c r="Z1406" s="286"/>
      <c r="AA1406" s="286"/>
      <c r="AB1406" s="286"/>
      <c r="AC1406" s="286"/>
      <c r="AD1406" s="286"/>
      <c r="AE1406" s="410"/>
      <c r="AF1406" s="410"/>
      <c r="AG1406" s="410"/>
      <c r="AH1406" s="410"/>
      <c r="AI1406" s="410"/>
      <c r="AJ1406" s="410"/>
      <c r="AK1406" s="410"/>
      <c r="AL1406" s="410"/>
      <c r="AM1406" s="410"/>
      <c r="AN1406" s="410"/>
      <c r="AO1406" s="410"/>
      <c r="AP1406" s="410"/>
      <c r="AQ1406" s="410"/>
      <c r="AR1406" s="410"/>
      <c r="AS1406" s="289"/>
    </row>
    <row r="1407" spans="1:45" ht="15" customHeight="1" outlineLevel="1">
      <c r="A1407" s="521">
        <v>6</v>
      </c>
      <c r="B1407" s="424" t="s">
        <v>99</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customHeight="1" outlineLevel="1">
      <c r="A1408" s="521"/>
      <c r="B1408" s="291" t="s">
        <v>736</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55">AF1407</f>
        <v>0</v>
      </c>
      <c r="AG1408" s="407">
        <f t="shared" si="3555"/>
        <v>0</v>
      </c>
      <c r="AH1408" s="407">
        <f t="shared" si="3555"/>
        <v>0</v>
      </c>
      <c r="AI1408" s="407">
        <f t="shared" si="3555"/>
        <v>0</v>
      </c>
      <c r="AJ1408" s="407">
        <f t="shared" si="3555"/>
        <v>0</v>
      </c>
      <c r="AK1408" s="407">
        <f t="shared" si="3555"/>
        <v>0</v>
      </c>
      <c r="AL1408" s="407">
        <f t="shared" si="3555"/>
        <v>0</v>
      </c>
      <c r="AM1408" s="407">
        <f t="shared" si="3555"/>
        <v>0</v>
      </c>
      <c r="AN1408" s="407">
        <f t="shared" si="3555"/>
        <v>0</v>
      </c>
      <c r="AO1408" s="407">
        <f t="shared" si="3555"/>
        <v>0</v>
      </c>
      <c r="AP1408" s="407">
        <f t="shared" si="3555"/>
        <v>0</v>
      </c>
      <c r="AQ1408" s="407">
        <f t="shared" si="3555"/>
        <v>0</v>
      </c>
      <c r="AR1408" s="407">
        <f t="shared" si="3555"/>
        <v>0</v>
      </c>
      <c r="AS1408" s="308"/>
    </row>
    <row r="1409" spans="1:45" ht="15" customHeight="1" outlineLevel="1">
      <c r="A1409" s="521"/>
      <c r="B1409" s="307"/>
      <c r="C1409" s="309"/>
      <c r="D1409" s="288"/>
      <c r="E1409" s="288"/>
      <c r="F1409" s="288"/>
      <c r="G1409" s="288"/>
      <c r="H1409" s="288"/>
      <c r="I1409" s="288"/>
      <c r="J1409" s="288"/>
      <c r="K1409" s="288"/>
      <c r="L1409" s="288"/>
      <c r="M1409" s="288"/>
      <c r="N1409" s="288"/>
      <c r="O1409" s="288"/>
      <c r="P1409" s="288"/>
      <c r="Q1409" s="288"/>
      <c r="R1409" s="288"/>
      <c r="S1409" s="288"/>
      <c r="T1409" s="288"/>
      <c r="U1409" s="288"/>
      <c r="V1409" s="288"/>
      <c r="W1409" s="288"/>
      <c r="X1409" s="288"/>
      <c r="Y1409" s="288"/>
      <c r="Z1409" s="288"/>
      <c r="AA1409" s="288"/>
      <c r="AB1409" s="288"/>
      <c r="AC1409" s="288"/>
      <c r="AD1409" s="288"/>
      <c r="AE1409" s="412"/>
      <c r="AF1409" s="412"/>
      <c r="AG1409" s="412"/>
      <c r="AH1409" s="412"/>
      <c r="AI1409" s="412"/>
      <c r="AJ1409" s="412"/>
      <c r="AK1409" s="412"/>
      <c r="AL1409" s="412"/>
      <c r="AM1409" s="412"/>
      <c r="AN1409" s="412"/>
      <c r="AO1409" s="412"/>
      <c r="AP1409" s="412"/>
      <c r="AQ1409" s="412"/>
      <c r="AR1409" s="412"/>
      <c r="AS1409" s="310"/>
    </row>
    <row r="1410" spans="1:45" ht="15" customHeight="1" outlineLevel="1">
      <c r="A1410" s="521">
        <v>7</v>
      </c>
      <c r="B1410" s="424" t="s">
        <v>100</v>
      </c>
      <c r="C1410" s="288" t="s">
        <v>25</v>
      </c>
      <c r="D1410" s="292"/>
      <c r="E1410" s="292"/>
      <c r="F1410" s="292"/>
      <c r="G1410" s="292"/>
      <c r="H1410" s="292"/>
      <c r="I1410" s="292"/>
      <c r="J1410" s="292"/>
      <c r="K1410" s="292"/>
      <c r="L1410" s="292"/>
      <c r="M1410" s="292"/>
      <c r="N1410" s="292"/>
      <c r="O1410" s="292"/>
      <c r="P1410" s="292"/>
      <c r="Q1410" s="292">
        <v>12</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customHeight="1" outlineLevel="1">
      <c r="A1411" s="521"/>
      <c r="B1411" s="291" t="s">
        <v>736</v>
      </c>
      <c r="C1411" s="288" t="s">
        <v>163</v>
      </c>
      <c r="D1411" s="292"/>
      <c r="E1411" s="292"/>
      <c r="F1411" s="292"/>
      <c r="G1411" s="292"/>
      <c r="H1411" s="292"/>
      <c r="I1411" s="292"/>
      <c r="J1411" s="292"/>
      <c r="K1411" s="292"/>
      <c r="L1411" s="292"/>
      <c r="M1411" s="292"/>
      <c r="N1411" s="292"/>
      <c r="O1411" s="292"/>
      <c r="P1411" s="292"/>
      <c r="Q1411" s="292">
        <f>Q1410</f>
        <v>12</v>
      </c>
      <c r="R1411" s="292"/>
      <c r="S1411" s="292"/>
      <c r="T1411" s="292"/>
      <c r="U1411" s="292"/>
      <c r="V1411" s="292"/>
      <c r="W1411" s="292"/>
      <c r="X1411" s="292"/>
      <c r="Y1411" s="292"/>
      <c r="Z1411" s="292"/>
      <c r="AA1411" s="292"/>
      <c r="AB1411" s="292"/>
      <c r="AC1411" s="292"/>
      <c r="AD1411" s="292"/>
      <c r="AE1411" s="407">
        <f>AE1410</f>
        <v>0</v>
      </c>
      <c r="AF1411" s="407">
        <f t="shared" ref="AF1411:AR1411" si="3556">AF1410</f>
        <v>0</v>
      </c>
      <c r="AG1411" s="407">
        <f t="shared" si="3556"/>
        <v>0</v>
      </c>
      <c r="AH1411" s="407">
        <f t="shared" si="3556"/>
        <v>0</v>
      </c>
      <c r="AI1411" s="407">
        <f t="shared" si="3556"/>
        <v>0</v>
      </c>
      <c r="AJ1411" s="407">
        <f t="shared" si="3556"/>
        <v>0</v>
      </c>
      <c r="AK1411" s="407">
        <f t="shared" si="3556"/>
        <v>0</v>
      </c>
      <c r="AL1411" s="407">
        <f t="shared" si="3556"/>
        <v>0</v>
      </c>
      <c r="AM1411" s="407">
        <f t="shared" si="3556"/>
        <v>0</v>
      </c>
      <c r="AN1411" s="407">
        <f t="shared" si="3556"/>
        <v>0</v>
      </c>
      <c r="AO1411" s="407">
        <f t="shared" si="3556"/>
        <v>0</v>
      </c>
      <c r="AP1411" s="407">
        <f t="shared" si="3556"/>
        <v>0</v>
      </c>
      <c r="AQ1411" s="407">
        <f t="shared" si="3556"/>
        <v>0</v>
      </c>
      <c r="AR1411" s="407">
        <f t="shared" si="3556"/>
        <v>0</v>
      </c>
      <c r="AS1411" s="308"/>
    </row>
    <row r="1412" spans="1:45" ht="15" customHeight="1" outlineLevel="1">
      <c r="A1412" s="521"/>
      <c r="B1412" s="311"/>
      <c r="C1412" s="309"/>
      <c r="D1412" s="288"/>
      <c r="E1412" s="288"/>
      <c r="F1412" s="288"/>
      <c r="G1412" s="288"/>
      <c r="H1412" s="288"/>
      <c r="I1412" s="288"/>
      <c r="J1412" s="288"/>
      <c r="K1412" s="288"/>
      <c r="L1412" s="288"/>
      <c r="M1412" s="288"/>
      <c r="N1412" s="288"/>
      <c r="O1412" s="288"/>
      <c r="P1412" s="288"/>
      <c r="Q1412" s="288"/>
      <c r="R1412" s="288"/>
      <c r="S1412" s="288"/>
      <c r="T1412" s="288"/>
      <c r="U1412" s="288"/>
      <c r="V1412" s="288"/>
      <c r="W1412" s="288"/>
      <c r="X1412" s="288"/>
      <c r="Y1412" s="288"/>
      <c r="Z1412" s="288"/>
      <c r="AA1412" s="288"/>
      <c r="AB1412" s="288"/>
      <c r="AC1412" s="288"/>
      <c r="AD1412" s="288"/>
      <c r="AE1412" s="412"/>
      <c r="AF1412" s="413"/>
      <c r="AG1412" s="412"/>
      <c r="AH1412" s="412"/>
      <c r="AI1412" s="412"/>
      <c r="AJ1412" s="412"/>
      <c r="AK1412" s="412"/>
      <c r="AL1412" s="412"/>
      <c r="AM1412" s="412"/>
      <c r="AN1412" s="412"/>
      <c r="AO1412" s="412"/>
      <c r="AP1412" s="412"/>
      <c r="AQ1412" s="412"/>
      <c r="AR1412" s="412"/>
      <c r="AS1412" s="310"/>
    </row>
    <row r="1413" spans="1:45" ht="15" customHeight="1" outlineLevel="1">
      <c r="A1413" s="521">
        <v>8</v>
      </c>
      <c r="B1413" s="424" t="s">
        <v>101</v>
      </c>
      <c r="C1413" s="288" t="s">
        <v>25</v>
      </c>
      <c r="D1413" s="292"/>
      <c r="E1413" s="292"/>
      <c r="F1413" s="292"/>
      <c r="G1413" s="292"/>
      <c r="H1413" s="292"/>
      <c r="I1413" s="292"/>
      <c r="J1413" s="292"/>
      <c r="K1413" s="292"/>
      <c r="L1413" s="292"/>
      <c r="M1413" s="292"/>
      <c r="N1413" s="292"/>
      <c r="O1413" s="292"/>
      <c r="P1413" s="292"/>
      <c r="Q1413" s="292">
        <v>12</v>
      </c>
      <c r="R1413" s="292"/>
      <c r="S1413" s="292"/>
      <c r="T1413" s="292"/>
      <c r="U1413" s="292"/>
      <c r="V1413" s="292"/>
      <c r="W1413" s="292"/>
      <c r="X1413" s="292"/>
      <c r="Y1413" s="292"/>
      <c r="Z1413" s="292"/>
      <c r="AA1413" s="292"/>
      <c r="AB1413" s="292"/>
      <c r="AC1413" s="292"/>
      <c r="AD1413" s="292"/>
      <c r="AE1413" s="411"/>
      <c r="AF1413" s="411"/>
      <c r="AG1413" s="411"/>
      <c r="AH1413" s="411"/>
      <c r="AI1413" s="411"/>
      <c r="AJ1413" s="411"/>
      <c r="AK1413" s="411"/>
      <c r="AL1413" s="411"/>
      <c r="AM1413" s="411"/>
      <c r="AN1413" s="411"/>
      <c r="AO1413" s="411"/>
      <c r="AP1413" s="411"/>
      <c r="AQ1413" s="411"/>
      <c r="AR1413" s="411"/>
      <c r="AS1413" s="293">
        <f>SUM(AE1413:AR1413)</f>
        <v>0</v>
      </c>
    </row>
    <row r="1414" spans="1:45" ht="15" customHeight="1" outlineLevel="1">
      <c r="A1414" s="521"/>
      <c r="B1414" s="291" t="s">
        <v>736</v>
      </c>
      <c r="C1414" s="288" t="s">
        <v>163</v>
      </c>
      <c r="D1414" s="292"/>
      <c r="E1414" s="292"/>
      <c r="F1414" s="292"/>
      <c r="G1414" s="292"/>
      <c r="H1414" s="292"/>
      <c r="I1414" s="292"/>
      <c r="J1414" s="292"/>
      <c r="K1414" s="292"/>
      <c r="L1414" s="292"/>
      <c r="M1414" s="292"/>
      <c r="N1414" s="292"/>
      <c r="O1414" s="292"/>
      <c r="P1414" s="292"/>
      <c r="Q1414" s="292">
        <f>Q1413</f>
        <v>12</v>
      </c>
      <c r="R1414" s="292"/>
      <c r="S1414" s="292"/>
      <c r="T1414" s="292"/>
      <c r="U1414" s="292"/>
      <c r="V1414" s="292"/>
      <c r="W1414" s="292"/>
      <c r="X1414" s="292"/>
      <c r="Y1414" s="292"/>
      <c r="Z1414" s="292"/>
      <c r="AA1414" s="292"/>
      <c r="AB1414" s="292"/>
      <c r="AC1414" s="292"/>
      <c r="AD1414" s="292"/>
      <c r="AE1414" s="407">
        <f>AE1413</f>
        <v>0</v>
      </c>
      <c r="AF1414" s="407">
        <f t="shared" ref="AF1414:AR1414" si="3557">AF1413</f>
        <v>0</v>
      </c>
      <c r="AG1414" s="407">
        <f t="shared" si="3557"/>
        <v>0</v>
      </c>
      <c r="AH1414" s="407">
        <f t="shared" si="3557"/>
        <v>0</v>
      </c>
      <c r="AI1414" s="407">
        <f t="shared" si="3557"/>
        <v>0</v>
      </c>
      <c r="AJ1414" s="407">
        <f t="shared" si="3557"/>
        <v>0</v>
      </c>
      <c r="AK1414" s="407">
        <f t="shared" si="3557"/>
        <v>0</v>
      </c>
      <c r="AL1414" s="407">
        <f t="shared" si="3557"/>
        <v>0</v>
      </c>
      <c r="AM1414" s="407">
        <f t="shared" si="3557"/>
        <v>0</v>
      </c>
      <c r="AN1414" s="407">
        <f t="shared" si="3557"/>
        <v>0</v>
      </c>
      <c r="AO1414" s="407">
        <f t="shared" si="3557"/>
        <v>0</v>
      </c>
      <c r="AP1414" s="407">
        <f t="shared" si="3557"/>
        <v>0</v>
      </c>
      <c r="AQ1414" s="407">
        <f t="shared" si="3557"/>
        <v>0</v>
      </c>
      <c r="AR1414" s="407">
        <f t="shared" si="3557"/>
        <v>0</v>
      </c>
      <c r="AS1414" s="308"/>
    </row>
    <row r="1415" spans="1:45" ht="15" customHeight="1" outlineLevel="1">
      <c r="A1415" s="521"/>
      <c r="B1415" s="311"/>
      <c r="C1415" s="309"/>
      <c r="D1415" s="313"/>
      <c r="E1415" s="313"/>
      <c r="F1415" s="313"/>
      <c r="G1415" s="313"/>
      <c r="H1415" s="313"/>
      <c r="I1415" s="313"/>
      <c r="J1415" s="313"/>
      <c r="K1415" s="313"/>
      <c r="L1415" s="313"/>
      <c r="M1415" s="313"/>
      <c r="N1415" s="313"/>
      <c r="O1415" s="313"/>
      <c r="P1415" s="313"/>
      <c r="Q1415" s="288"/>
      <c r="R1415" s="313"/>
      <c r="S1415" s="313"/>
      <c r="T1415" s="313"/>
      <c r="U1415" s="313"/>
      <c r="V1415" s="313"/>
      <c r="W1415" s="313"/>
      <c r="X1415" s="313"/>
      <c r="Y1415" s="313"/>
      <c r="Z1415" s="313"/>
      <c r="AA1415" s="313"/>
      <c r="AB1415" s="313"/>
      <c r="AC1415" s="313"/>
      <c r="AD1415" s="313"/>
      <c r="AE1415" s="412"/>
      <c r="AF1415" s="413"/>
      <c r="AG1415" s="412"/>
      <c r="AH1415" s="412"/>
      <c r="AI1415" s="412"/>
      <c r="AJ1415" s="412"/>
      <c r="AK1415" s="412"/>
      <c r="AL1415" s="412"/>
      <c r="AM1415" s="412"/>
      <c r="AN1415" s="412"/>
      <c r="AO1415" s="412"/>
      <c r="AP1415" s="412"/>
      <c r="AQ1415" s="412"/>
      <c r="AR1415" s="412"/>
      <c r="AS1415" s="310"/>
    </row>
    <row r="1416" spans="1:45" ht="15" customHeight="1" outlineLevel="1">
      <c r="A1416" s="521">
        <v>9</v>
      </c>
      <c r="B1416" s="424" t="s">
        <v>102</v>
      </c>
      <c r="C1416" s="288" t="s">
        <v>25</v>
      </c>
      <c r="D1416" s="292"/>
      <c r="E1416" s="292"/>
      <c r="F1416" s="292"/>
      <c r="G1416" s="292"/>
      <c r="H1416" s="292"/>
      <c r="I1416" s="292"/>
      <c r="J1416" s="292"/>
      <c r="K1416" s="292"/>
      <c r="L1416" s="292"/>
      <c r="M1416" s="292"/>
      <c r="N1416" s="292"/>
      <c r="O1416" s="292"/>
      <c r="P1416" s="292"/>
      <c r="Q1416" s="292">
        <v>12</v>
      </c>
      <c r="R1416" s="292"/>
      <c r="S1416" s="292"/>
      <c r="T1416" s="292"/>
      <c r="U1416" s="292"/>
      <c r="V1416" s="292"/>
      <c r="W1416" s="292"/>
      <c r="X1416" s="292"/>
      <c r="Y1416" s="292"/>
      <c r="Z1416" s="292"/>
      <c r="AA1416" s="292"/>
      <c r="AB1416" s="292"/>
      <c r="AC1416" s="292"/>
      <c r="AD1416" s="292"/>
      <c r="AE1416" s="411"/>
      <c r="AF1416" s="411"/>
      <c r="AG1416" s="411"/>
      <c r="AH1416" s="411"/>
      <c r="AI1416" s="411"/>
      <c r="AJ1416" s="411"/>
      <c r="AK1416" s="411"/>
      <c r="AL1416" s="411"/>
      <c r="AM1416" s="411"/>
      <c r="AN1416" s="411"/>
      <c r="AO1416" s="411"/>
      <c r="AP1416" s="411"/>
      <c r="AQ1416" s="411"/>
      <c r="AR1416" s="411"/>
      <c r="AS1416" s="293">
        <f>SUM(AE1416:AR1416)</f>
        <v>0</v>
      </c>
    </row>
    <row r="1417" spans="1:45" ht="15" customHeight="1" outlineLevel="1">
      <c r="A1417" s="521"/>
      <c r="B1417" s="291" t="s">
        <v>736</v>
      </c>
      <c r="C1417" s="288" t="s">
        <v>163</v>
      </c>
      <c r="D1417" s="292"/>
      <c r="E1417" s="292"/>
      <c r="F1417" s="292"/>
      <c r="G1417" s="292"/>
      <c r="H1417" s="292"/>
      <c r="I1417" s="292"/>
      <c r="J1417" s="292"/>
      <c r="K1417" s="292"/>
      <c r="L1417" s="292"/>
      <c r="M1417" s="292"/>
      <c r="N1417" s="292"/>
      <c r="O1417" s="292"/>
      <c r="P1417" s="292"/>
      <c r="Q1417" s="292">
        <f>Q1416</f>
        <v>12</v>
      </c>
      <c r="R1417" s="292"/>
      <c r="S1417" s="292"/>
      <c r="T1417" s="292"/>
      <c r="U1417" s="292"/>
      <c r="V1417" s="292"/>
      <c r="W1417" s="292"/>
      <c r="X1417" s="292"/>
      <c r="Y1417" s="292"/>
      <c r="Z1417" s="292"/>
      <c r="AA1417" s="292"/>
      <c r="AB1417" s="292"/>
      <c r="AC1417" s="292"/>
      <c r="AD1417" s="292"/>
      <c r="AE1417" s="407">
        <f>AE1416</f>
        <v>0</v>
      </c>
      <c r="AF1417" s="407">
        <f t="shared" ref="AF1417:AR1417" si="3558">AF1416</f>
        <v>0</v>
      </c>
      <c r="AG1417" s="407">
        <f t="shared" si="3558"/>
        <v>0</v>
      </c>
      <c r="AH1417" s="407">
        <f t="shared" si="3558"/>
        <v>0</v>
      </c>
      <c r="AI1417" s="407">
        <f t="shared" si="3558"/>
        <v>0</v>
      </c>
      <c r="AJ1417" s="407">
        <f t="shared" si="3558"/>
        <v>0</v>
      </c>
      <c r="AK1417" s="407">
        <f t="shared" si="3558"/>
        <v>0</v>
      </c>
      <c r="AL1417" s="407">
        <f t="shared" si="3558"/>
        <v>0</v>
      </c>
      <c r="AM1417" s="407">
        <f t="shared" si="3558"/>
        <v>0</v>
      </c>
      <c r="AN1417" s="407">
        <f t="shared" si="3558"/>
        <v>0</v>
      </c>
      <c r="AO1417" s="407">
        <f t="shared" si="3558"/>
        <v>0</v>
      </c>
      <c r="AP1417" s="407">
        <f t="shared" si="3558"/>
        <v>0</v>
      </c>
      <c r="AQ1417" s="407">
        <f t="shared" si="3558"/>
        <v>0</v>
      </c>
      <c r="AR1417" s="407">
        <f t="shared" si="3558"/>
        <v>0</v>
      </c>
      <c r="AS1417" s="308"/>
    </row>
    <row r="1418" spans="1:45" ht="15" customHeight="1" outlineLevel="1">
      <c r="A1418" s="521"/>
      <c r="B1418" s="311"/>
      <c r="C1418" s="309"/>
      <c r="D1418" s="313"/>
      <c r="E1418" s="313"/>
      <c r="F1418" s="313"/>
      <c r="G1418" s="313"/>
      <c r="H1418" s="313"/>
      <c r="I1418" s="313"/>
      <c r="J1418" s="313"/>
      <c r="K1418" s="313"/>
      <c r="L1418" s="313"/>
      <c r="M1418" s="313"/>
      <c r="N1418" s="313"/>
      <c r="O1418" s="313"/>
      <c r="P1418" s="313"/>
      <c r="Q1418" s="288"/>
      <c r="R1418" s="313"/>
      <c r="S1418" s="313"/>
      <c r="T1418" s="313"/>
      <c r="U1418" s="313"/>
      <c r="V1418" s="313"/>
      <c r="W1418" s="313"/>
      <c r="X1418" s="313"/>
      <c r="Y1418" s="313"/>
      <c r="Z1418" s="313"/>
      <c r="AA1418" s="313"/>
      <c r="AB1418" s="313"/>
      <c r="AC1418" s="313"/>
      <c r="AD1418" s="313"/>
      <c r="AE1418" s="412"/>
      <c r="AF1418" s="412"/>
      <c r="AG1418" s="412"/>
      <c r="AH1418" s="412"/>
      <c r="AI1418" s="412"/>
      <c r="AJ1418" s="412"/>
      <c r="AK1418" s="412"/>
      <c r="AL1418" s="412"/>
      <c r="AM1418" s="412"/>
      <c r="AN1418" s="412"/>
      <c r="AO1418" s="412"/>
      <c r="AP1418" s="412"/>
      <c r="AQ1418" s="412"/>
      <c r="AR1418" s="412"/>
      <c r="AS1418" s="310"/>
    </row>
    <row r="1419" spans="1:45" ht="15" customHeight="1" outlineLevel="1">
      <c r="A1419" s="521">
        <v>10</v>
      </c>
      <c r="B1419" s="424" t="s">
        <v>103</v>
      </c>
      <c r="C1419" s="288" t="s">
        <v>25</v>
      </c>
      <c r="D1419" s="292"/>
      <c r="E1419" s="292"/>
      <c r="F1419" s="292"/>
      <c r="G1419" s="292"/>
      <c r="H1419" s="292"/>
      <c r="I1419" s="292"/>
      <c r="J1419" s="292"/>
      <c r="K1419" s="292"/>
      <c r="L1419" s="292"/>
      <c r="M1419" s="292"/>
      <c r="N1419" s="292"/>
      <c r="O1419" s="292"/>
      <c r="P1419" s="292"/>
      <c r="Q1419" s="292">
        <v>3</v>
      </c>
      <c r="R1419" s="292"/>
      <c r="S1419" s="292"/>
      <c r="T1419" s="292"/>
      <c r="U1419" s="292"/>
      <c r="V1419" s="292"/>
      <c r="W1419" s="292"/>
      <c r="X1419" s="292"/>
      <c r="Y1419" s="292"/>
      <c r="Z1419" s="292"/>
      <c r="AA1419" s="292"/>
      <c r="AB1419" s="292"/>
      <c r="AC1419" s="292"/>
      <c r="AD1419" s="292"/>
      <c r="AE1419" s="411"/>
      <c r="AF1419" s="411"/>
      <c r="AG1419" s="411"/>
      <c r="AH1419" s="411"/>
      <c r="AI1419" s="411"/>
      <c r="AJ1419" s="411"/>
      <c r="AK1419" s="411"/>
      <c r="AL1419" s="411"/>
      <c r="AM1419" s="411"/>
      <c r="AN1419" s="411"/>
      <c r="AO1419" s="411"/>
      <c r="AP1419" s="411"/>
      <c r="AQ1419" s="411"/>
      <c r="AR1419" s="411"/>
      <c r="AS1419" s="293">
        <f>SUM(AE1419:AR1419)</f>
        <v>0</v>
      </c>
    </row>
    <row r="1420" spans="1:45" ht="15" customHeight="1" outlineLevel="1">
      <c r="A1420" s="521"/>
      <c r="B1420" s="291" t="s">
        <v>736</v>
      </c>
      <c r="C1420" s="288" t="s">
        <v>163</v>
      </c>
      <c r="D1420" s="292"/>
      <c r="E1420" s="292"/>
      <c r="F1420" s="292"/>
      <c r="G1420" s="292"/>
      <c r="H1420" s="292"/>
      <c r="I1420" s="292"/>
      <c r="J1420" s="292"/>
      <c r="K1420" s="292"/>
      <c r="L1420" s="292"/>
      <c r="M1420" s="292"/>
      <c r="N1420" s="292"/>
      <c r="O1420" s="292"/>
      <c r="P1420" s="292"/>
      <c r="Q1420" s="292">
        <f>Q1419</f>
        <v>3</v>
      </c>
      <c r="R1420" s="292"/>
      <c r="S1420" s="292"/>
      <c r="T1420" s="292"/>
      <c r="U1420" s="292"/>
      <c r="V1420" s="292"/>
      <c r="W1420" s="292"/>
      <c r="X1420" s="292"/>
      <c r="Y1420" s="292"/>
      <c r="Z1420" s="292"/>
      <c r="AA1420" s="292"/>
      <c r="AB1420" s="292"/>
      <c r="AC1420" s="292"/>
      <c r="AD1420" s="292"/>
      <c r="AE1420" s="407">
        <f>AE1419</f>
        <v>0</v>
      </c>
      <c r="AF1420" s="407">
        <f t="shared" ref="AF1420:AR1420" si="3559">AF1419</f>
        <v>0</v>
      </c>
      <c r="AG1420" s="407">
        <f t="shared" si="3559"/>
        <v>0</v>
      </c>
      <c r="AH1420" s="407">
        <f t="shared" si="3559"/>
        <v>0</v>
      </c>
      <c r="AI1420" s="407">
        <f t="shared" si="3559"/>
        <v>0</v>
      </c>
      <c r="AJ1420" s="407">
        <f t="shared" si="3559"/>
        <v>0</v>
      </c>
      <c r="AK1420" s="407">
        <f t="shared" si="3559"/>
        <v>0</v>
      </c>
      <c r="AL1420" s="407">
        <f t="shared" si="3559"/>
        <v>0</v>
      </c>
      <c r="AM1420" s="407">
        <f t="shared" si="3559"/>
        <v>0</v>
      </c>
      <c r="AN1420" s="407">
        <f t="shared" si="3559"/>
        <v>0</v>
      </c>
      <c r="AO1420" s="407">
        <f t="shared" si="3559"/>
        <v>0</v>
      </c>
      <c r="AP1420" s="407">
        <f t="shared" si="3559"/>
        <v>0</v>
      </c>
      <c r="AQ1420" s="407">
        <f t="shared" si="3559"/>
        <v>0</v>
      </c>
      <c r="AR1420" s="407">
        <f t="shared" si="3559"/>
        <v>0</v>
      </c>
      <c r="AS1420" s="308"/>
    </row>
    <row r="1421" spans="1:45" ht="15" customHeight="1" outlineLevel="1">
      <c r="A1421" s="521"/>
      <c r="B1421" s="311"/>
      <c r="C1421" s="309"/>
      <c r="D1421" s="313"/>
      <c r="E1421" s="313"/>
      <c r="F1421" s="313"/>
      <c r="G1421" s="313"/>
      <c r="H1421" s="313"/>
      <c r="I1421" s="313"/>
      <c r="J1421" s="313"/>
      <c r="K1421" s="313"/>
      <c r="L1421" s="313"/>
      <c r="M1421" s="313"/>
      <c r="N1421" s="313"/>
      <c r="O1421" s="313"/>
      <c r="P1421" s="313"/>
      <c r="Q1421" s="288"/>
      <c r="R1421" s="313"/>
      <c r="S1421" s="313"/>
      <c r="T1421" s="313"/>
      <c r="U1421" s="313"/>
      <c r="V1421" s="313"/>
      <c r="W1421" s="313"/>
      <c r="X1421" s="313"/>
      <c r="Y1421" s="313"/>
      <c r="Z1421" s="313"/>
      <c r="AA1421" s="313"/>
      <c r="AB1421" s="313"/>
      <c r="AC1421" s="313"/>
      <c r="AD1421" s="313"/>
      <c r="AE1421" s="412"/>
      <c r="AF1421" s="413"/>
      <c r="AG1421" s="412"/>
      <c r="AH1421" s="412"/>
      <c r="AI1421" s="412"/>
      <c r="AJ1421" s="412"/>
      <c r="AK1421" s="412"/>
      <c r="AL1421" s="412"/>
      <c r="AM1421" s="412"/>
      <c r="AN1421" s="412"/>
      <c r="AO1421" s="412"/>
      <c r="AP1421" s="412"/>
      <c r="AQ1421" s="412"/>
      <c r="AR1421" s="412"/>
      <c r="AS1421" s="310"/>
    </row>
    <row r="1422" spans="1:45" ht="15" customHeight="1" outlineLevel="1">
      <c r="A1422" s="521"/>
      <c r="B1422" s="285" t="s">
        <v>10</v>
      </c>
      <c r="C1422" s="286"/>
      <c r="D1422" s="286"/>
      <c r="E1422" s="286"/>
      <c r="F1422" s="286"/>
      <c r="G1422" s="286"/>
      <c r="H1422" s="286"/>
      <c r="I1422" s="286"/>
      <c r="J1422" s="286"/>
      <c r="K1422" s="286"/>
      <c r="L1422" s="286"/>
      <c r="M1422" s="286"/>
      <c r="N1422" s="286"/>
      <c r="O1422" s="286"/>
      <c r="P1422" s="286"/>
      <c r="Q1422" s="287"/>
      <c r="R1422" s="286"/>
      <c r="S1422" s="286"/>
      <c r="T1422" s="286"/>
      <c r="U1422" s="286"/>
      <c r="V1422" s="286"/>
      <c r="W1422" s="286"/>
      <c r="X1422" s="286"/>
      <c r="Y1422" s="286"/>
      <c r="Z1422" s="286"/>
      <c r="AA1422" s="286"/>
      <c r="AB1422" s="286"/>
      <c r="AC1422" s="286"/>
      <c r="AD1422" s="286"/>
      <c r="AE1422" s="410"/>
      <c r="AF1422" s="410"/>
      <c r="AG1422" s="410"/>
      <c r="AH1422" s="410"/>
      <c r="AI1422" s="410"/>
      <c r="AJ1422" s="410"/>
      <c r="AK1422" s="410"/>
      <c r="AL1422" s="410"/>
      <c r="AM1422" s="410"/>
      <c r="AN1422" s="410"/>
      <c r="AO1422" s="410"/>
      <c r="AP1422" s="410"/>
      <c r="AQ1422" s="410"/>
      <c r="AR1422" s="410"/>
      <c r="AS1422" s="289"/>
    </row>
    <row r="1423" spans="1:45" ht="15" customHeight="1" outlineLevel="1">
      <c r="A1423" s="521">
        <v>11</v>
      </c>
      <c r="B1423" s="424" t="s">
        <v>104</v>
      </c>
      <c r="C1423" s="288" t="s">
        <v>25</v>
      </c>
      <c r="D1423" s="292"/>
      <c r="E1423" s="292"/>
      <c r="F1423" s="292"/>
      <c r="G1423" s="292"/>
      <c r="H1423" s="292"/>
      <c r="I1423" s="292"/>
      <c r="J1423" s="292"/>
      <c r="K1423" s="292"/>
      <c r="L1423" s="292"/>
      <c r="M1423" s="292"/>
      <c r="N1423" s="292"/>
      <c r="O1423" s="292"/>
      <c r="P1423" s="292"/>
      <c r="Q1423" s="292">
        <v>12</v>
      </c>
      <c r="R1423" s="292"/>
      <c r="S1423" s="292"/>
      <c r="T1423" s="292"/>
      <c r="U1423" s="292"/>
      <c r="V1423" s="292"/>
      <c r="W1423" s="292"/>
      <c r="X1423" s="292"/>
      <c r="Y1423" s="292"/>
      <c r="Z1423" s="292"/>
      <c r="AA1423" s="292"/>
      <c r="AB1423" s="292"/>
      <c r="AC1423" s="292"/>
      <c r="AD1423" s="292"/>
      <c r="AE1423" s="422"/>
      <c r="AF1423" s="411"/>
      <c r="AG1423" s="411"/>
      <c r="AH1423" s="411"/>
      <c r="AI1423" s="411"/>
      <c r="AJ1423" s="411"/>
      <c r="AK1423" s="411"/>
      <c r="AL1423" s="411"/>
      <c r="AM1423" s="411"/>
      <c r="AN1423" s="411"/>
      <c r="AO1423" s="411"/>
      <c r="AP1423" s="411"/>
      <c r="AQ1423" s="411"/>
      <c r="AR1423" s="411"/>
      <c r="AS1423" s="293">
        <f>SUM(AE1423:AR1423)</f>
        <v>0</v>
      </c>
    </row>
    <row r="1424" spans="1:45" ht="15" customHeight="1" outlineLevel="1">
      <c r="A1424" s="521"/>
      <c r="B1424" s="291" t="s">
        <v>736</v>
      </c>
      <c r="C1424" s="288" t="s">
        <v>163</v>
      </c>
      <c r="D1424" s="292"/>
      <c r="E1424" s="292"/>
      <c r="F1424" s="292"/>
      <c r="G1424" s="292"/>
      <c r="H1424" s="292"/>
      <c r="I1424" s="292"/>
      <c r="J1424" s="292"/>
      <c r="K1424" s="292"/>
      <c r="L1424" s="292"/>
      <c r="M1424" s="292"/>
      <c r="N1424" s="292"/>
      <c r="O1424" s="292"/>
      <c r="P1424" s="292"/>
      <c r="Q1424" s="292">
        <f>Q1423</f>
        <v>12</v>
      </c>
      <c r="R1424" s="292"/>
      <c r="S1424" s="292"/>
      <c r="T1424" s="292"/>
      <c r="U1424" s="292"/>
      <c r="V1424" s="292"/>
      <c r="W1424" s="292"/>
      <c r="X1424" s="292"/>
      <c r="Y1424" s="292"/>
      <c r="Z1424" s="292"/>
      <c r="AA1424" s="292"/>
      <c r="AB1424" s="292"/>
      <c r="AC1424" s="292"/>
      <c r="AD1424" s="292"/>
      <c r="AE1424" s="407">
        <f>AE1423</f>
        <v>0</v>
      </c>
      <c r="AF1424" s="407">
        <f t="shared" ref="AF1424:AR1424" si="3560">AF1423</f>
        <v>0</v>
      </c>
      <c r="AG1424" s="407">
        <f t="shared" si="3560"/>
        <v>0</v>
      </c>
      <c r="AH1424" s="407">
        <f t="shared" si="3560"/>
        <v>0</v>
      </c>
      <c r="AI1424" s="407">
        <f t="shared" si="3560"/>
        <v>0</v>
      </c>
      <c r="AJ1424" s="407">
        <f t="shared" si="3560"/>
        <v>0</v>
      </c>
      <c r="AK1424" s="407">
        <f t="shared" si="3560"/>
        <v>0</v>
      </c>
      <c r="AL1424" s="407">
        <f t="shared" si="3560"/>
        <v>0</v>
      </c>
      <c r="AM1424" s="407">
        <f t="shared" si="3560"/>
        <v>0</v>
      </c>
      <c r="AN1424" s="407">
        <f t="shared" si="3560"/>
        <v>0</v>
      </c>
      <c r="AO1424" s="407">
        <f t="shared" si="3560"/>
        <v>0</v>
      </c>
      <c r="AP1424" s="407">
        <f t="shared" si="3560"/>
        <v>0</v>
      </c>
      <c r="AQ1424" s="407">
        <f t="shared" si="3560"/>
        <v>0</v>
      </c>
      <c r="AR1424" s="407">
        <f t="shared" si="3560"/>
        <v>0</v>
      </c>
      <c r="AS1424" s="294"/>
    </row>
    <row r="1425" spans="1:46" ht="15" customHeight="1" outlineLevel="1">
      <c r="A1425" s="521"/>
      <c r="B1425" s="312"/>
      <c r="C1425" s="302"/>
      <c r="D1425" s="288"/>
      <c r="E1425" s="288"/>
      <c r="F1425" s="288"/>
      <c r="G1425" s="288"/>
      <c r="H1425" s="288"/>
      <c r="I1425" s="288"/>
      <c r="J1425" s="288"/>
      <c r="K1425" s="288"/>
      <c r="L1425" s="288"/>
      <c r="M1425" s="288"/>
      <c r="N1425" s="288"/>
      <c r="O1425" s="288"/>
      <c r="P1425" s="288"/>
      <c r="Q1425" s="288"/>
      <c r="R1425" s="288"/>
      <c r="S1425" s="288"/>
      <c r="T1425" s="288"/>
      <c r="U1425" s="288"/>
      <c r="V1425" s="288"/>
      <c r="W1425" s="288"/>
      <c r="X1425" s="288"/>
      <c r="Y1425" s="288"/>
      <c r="Z1425" s="288"/>
      <c r="AA1425" s="288"/>
      <c r="AB1425" s="288"/>
      <c r="AC1425" s="288"/>
      <c r="AD1425" s="288"/>
      <c r="AE1425" s="408"/>
      <c r="AF1425" s="417"/>
      <c r="AG1425" s="417"/>
      <c r="AH1425" s="417"/>
      <c r="AI1425" s="417"/>
      <c r="AJ1425" s="417"/>
      <c r="AK1425" s="417"/>
      <c r="AL1425" s="417"/>
      <c r="AM1425" s="417"/>
      <c r="AN1425" s="417"/>
      <c r="AO1425" s="417"/>
      <c r="AP1425" s="417"/>
      <c r="AQ1425" s="417"/>
      <c r="AR1425" s="417"/>
      <c r="AS1425" s="303"/>
    </row>
    <row r="1426" spans="1:46" ht="28.5" customHeight="1" outlineLevel="1">
      <c r="A1426" s="521">
        <v>12</v>
      </c>
      <c r="B1426" s="424" t="s">
        <v>105</v>
      </c>
      <c r="C1426" s="288" t="s">
        <v>25</v>
      </c>
      <c r="D1426" s="292"/>
      <c r="E1426" s="292"/>
      <c r="F1426" s="292"/>
      <c r="G1426" s="292"/>
      <c r="H1426" s="292"/>
      <c r="I1426" s="292"/>
      <c r="J1426" s="292"/>
      <c r="K1426" s="292"/>
      <c r="L1426" s="292"/>
      <c r="M1426" s="292"/>
      <c r="N1426" s="292"/>
      <c r="O1426" s="292"/>
      <c r="P1426" s="292"/>
      <c r="Q1426" s="292">
        <v>12</v>
      </c>
      <c r="R1426" s="292"/>
      <c r="S1426" s="292"/>
      <c r="T1426" s="292"/>
      <c r="U1426" s="292"/>
      <c r="V1426" s="292"/>
      <c r="W1426" s="292"/>
      <c r="X1426" s="292"/>
      <c r="Y1426" s="292"/>
      <c r="Z1426" s="292"/>
      <c r="AA1426" s="292"/>
      <c r="AB1426" s="292"/>
      <c r="AC1426" s="292"/>
      <c r="AD1426" s="292"/>
      <c r="AE1426" s="406"/>
      <c r="AF1426" s="411"/>
      <c r="AG1426" s="411"/>
      <c r="AH1426" s="411"/>
      <c r="AI1426" s="411"/>
      <c r="AJ1426" s="411"/>
      <c r="AK1426" s="411"/>
      <c r="AL1426" s="411"/>
      <c r="AM1426" s="411"/>
      <c r="AN1426" s="411"/>
      <c r="AO1426" s="411"/>
      <c r="AP1426" s="411"/>
      <c r="AQ1426" s="411"/>
      <c r="AR1426" s="411"/>
      <c r="AS1426" s="293">
        <f>SUM(AE1426:AR1426)</f>
        <v>0</v>
      </c>
    </row>
    <row r="1427" spans="1:46" ht="15" customHeight="1" outlineLevel="1">
      <c r="A1427" s="521"/>
      <c r="B1427" s="291" t="s">
        <v>736</v>
      </c>
      <c r="C1427" s="288" t="s">
        <v>163</v>
      </c>
      <c r="D1427" s="292"/>
      <c r="E1427" s="292"/>
      <c r="F1427" s="292"/>
      <c r="G1427" s="292"/>
      <c r="H1427" s="292"/>
      <c r="I1427" s="292"/>
      <c r="J1427" s="292"/>
      <c r="K1427" s="292"/>
      <c r="L1427" s="292"/>
      <c r="M1427" s="292"/>
      <c r="N1427" s="292"/>
      <c r="O1427" s="292"/>
      <c r="P1427" s="292"/>
      <c r="Q1427" s="292">
        <f>Q1426</f>
        <v>12</v>
      </c>
      <c r="R1427" s="292"/>
      <c r="S1427" s="292"/>
      <c r="T1427" s="292"/>
      <c r="U1427" s="292"/>
      <c r="V1427" s="292"/>
      <c r="W1427" s="292"/>
      <c r="X1427" s="292"/>
      <c r="Y1427" s="292"/>
      <c r="Z1427" s="292"/>
      <c r="AA1427" s="292"/>
      <c r="AB1427" s="292"/>
      <c r="AC1427" s="292"/>
      <c r="AD1427" s="292"/>
      <c r="AE1427" s="407">
        <f>AE1426</f>
        <v>0</v>
      </c>
      <c r="AF1427" s="407">
        <f t="shared" ref="AF1427:AR1427" si="3561">AF1426</f>
        <v>0</v>
      </c>
      <c r="AG1427" s="407">
        <f t="shared" si="3561"/>
        <v>0</v>
      </c>
      <c r="AH1427" s="407">
        <f t="shared" si="3561"/>
        <v>0</v>
      </c>
      <c r="AI1427" s="407">
        <f t="shared" si="3561"/>
        <v>0</v>
      </c>
      <c r="AJ1427" s="407">
        <f t="shared" si="3561"/>
        <v>0</v>
      </c>
      <c r="AK1427" s="407">
        <f t="shared" si="3561"/>
        <v>0</v>
      </c>
      <c r="AL1427" s="407">
        <f t="shared" si="3561"/>
        <v>0</v>
      </c>
      <c r="AM1427" s="407">
        <f t="shared" si="3561"/>
        <v>0</v>
      </c>
      <c r="AN1427" s="407">
        <f t="shared" si="3561"/>
        <v>0</v>
      </c>
      <c r="AO1427" s="407">
        <f t="shared" si="3561"/>
        <v>0</v>
      </c>
      <c r="AP1427" s="407">
        <f t="shared" si="3561"/>
        <v>0</v>
      </c>
      <c r="AQ1427" s="407">
        <f t="shared" si="3561"/>
        <v>0</v>
      </c>
      <c r="AR1427" s="407">
        <f t="shared" si="3561"/>
        <v>0</v>
      </c>
      <c r="AS1427" s="294"/>
    </row>
    <row r="1428" spans="1:46" ht="15" customHeight="1" outlineLevel="1">
      <c r="A1428" s="521"/>
      <c r="B1428" s="312"/>
      <c r="C1428" s="302"/>
      <c r="D1428" s="288"/>
      <c r="E1428" s="288"/>
      <c r="F1428" s="288"/>
      <c r="G1428" s="288"/>
      <c r="H1428" s="288"/>
      <c r="I1428" s="288"/>
      <c r="J1428" s="288"/>
      <c r="K1428" s="288"/>
      <c r="L1428" s="288"/>
      <c r="M1428" s="288"/>
      <c r="N1428" s="288"/>
      <c r="O1428" s="288"/>
      <c r="P1428" s="288"/>
      <c r="Q1428" s="288"/>
      <c r="R1428" s="288"/>
      <c r="S1428" s="288"/>
      <c r="T1428" s="288"/>
      <c r="U1428" s="288"/>
      <c r="V1428" s="288"/>
      <c r="W1428" s="288"/>
      <c r="X1428" s="288"/>
      <c r="Y1428" s="288"/>
      <c r="Z1428" s="288"/>
      <c r="AA1428" s="288"/>
      <c r="AB1428" s="288"/>
      <c r="AC1428" s="288"/>
      <c r="AD1428" s="288"/>
      <c r="AE1428" s="418"/>
      <c r="AF1428" s="418"/>
      <c r="AG1428" s="408"/>
      <c r="AH1428" s="408"/>
      <c r="AI1428" s="408"/>
      <c r="AJ1428" s="408"/>
      <c r="AK1428" s="408"/>
      <c r="AL1428" s="408"/>
      <c r="AM1428" s="408"/>
      <c r="AN1428" s="408"/>
      <c r="AO1428" s="408"/>
      <c r="AP1428" s="408"/>
      <c r="AQ1428" s="408"/>
      <c r="AR1428" s="408"/>
      <c r="AS1428" s="303"/>
    </row>
    <row r="1429" spans="1:46" ht="15" customHeight="1" outlineLevel="1">
      <c r="A1429" s="521">
        <v>13</v>
      </c>
      <c r="B1429" s="424" t="s">
        <v>106</v>
      </c>
      <c r="C1429" s="288" t="s">
        <v>25</v>
      </c>
      <c r="D1429" s="292"/>
      <c r="E1429" s="292"/>
      <c r="F1429" s="292"/>
      <c r="G1429" s="292"/>
      <c r="H1429" s="292"/>
      <c r="I1429" s="292"/>
      <c r="J1429" s="292"/>
      <c r="K1429" s="292"/>
      <c r="L1429" s="292"/>
      <c r="M1429" s="292"/>
      <c r="N1429" s="292"/>
      <c r="O1429" s="292"/>
      <c r="P1429" s="292"/>
      <c r="Q1429" s="292">
        <v>12</v>
      </c>
      <c r="R1429" s="292"/>
      <c r="S1429" s="292"/>
      <c r="T1429" s="292"/>
      <c r="U1429" s="292"/>
      <c r="V1429" s="292"/>
      <c r="W1429" s="292"/>
      <c r="X1429" s="292"/>
      <c r="Y1429" s="292"/>
      <c r="Z1429" s="292"/>
      <c r="AA1429" s="292"/>
      <c r="AB1429" s="292"/>
      <c r="AC1429" s="292"/>
      <c r="AD1429" s="292"/>
      <c r="AE1429" s="406"/>
      <c r="AF1429" s="411"/>
      <c r="AG1429" s="411"/>
      <c r="AH1429" s="411"/>
      <c r="AI1429" s="411"/>
      <c r="AJ1429" s="411"/>
      <c r="AK1429" s="411"/>
      <c r="AL1429" s="411"/>
      <c r="AM1429" s="411"/>
      <c r="AN1429" s="411"/>
      <c r="AO1429" s="411"/>
      <c r="AP1429" s="411"/>
      <c r="AQ1429" s="411"/>
      <c r="AR1429" s="411"/>
      <c r="AS1429" s="293">
        <f>SUM(AE1429:AR1429)</f>
        <v>0</v>
      </c>
    </row>
    <row r="1430" spans="1:46" ht="15" customHeight="1" outlineLevel="1">
      <c r="A1430" s="521"/>
      <c r="B1430" s="291" t="s">
        <v>736</v>
      </c>
      <c r="C1430" s="288" t="s">
        <v>163</v>
      </c>
      <c r="D1430" s="292"/>
      <c r="E1430" s="292"/>
      <c r="F1430" s="292"/>
      <c r="G1430" s="292"/>
      <c r="H1430" s="292"/>
      <c r="I1430" s="292"/>
      <c r="J1430" s="292"/>
      <c r="K1430" s="292"/>
      <c r="L1430" s="292"/>
      <c r="M1430" s="292"/>
      <c r="N1430" s="292"/>
      <c r="O1430" s="292"/>
      <c r="P1430" s="292"/>
      <c r="Q1430" s="292">
        <f>Q1429</f>
        <v>12</v>
      </c>
      <c r="R1430" s="292"/>
      <c r="S1430" s="292"/>
      <c r="T1430" s="292"/>
      <c r="U1430" s="292"/>
      <c r="V1430" s="292"/>
      <c r="W1430" s="292"/>
      <c r="X1430" s="292"/>
      <c r="Y1430" s="292"/>
      <c r="Z1430" s="292"/>
      <c r="AA1430" s="292"/>
      <c r="AB1430" s="292"/>
      <c r="AC1430" s="292"/>
      <c r="AD1430" s="292"/>
      <c r="AE1430" s="407">
        <f>AE1429</f>
        <v>0</v>
      </c>
      <c r="AF1430" s="407">
        <f t="shared" ref="AF1430:AR1430" si="3562">AF1429</f>
        <v>0</v>
      </c>
      <c r="AG1430" s="407">
        <f t="shared" si="3562"/>
        <v>0</v>
      </c>
      <c r="AH1430" s="407">
        <f t="shared" si="3562"/>
        <v>0</v>
      </c>
      <c r="AI1430" s="407">
        <f t="shared" si="3562"/>
        <v>0</v>
      </c>
      <c r="AJ1430" s="407">
        <f t="shared" si="3562"/>
        <v>0</v>
      </c>
      <c r="AK1430" s="407">
        <f t="shared" si="3562"/>
        <v>0</v>
      </c>
      <c r="AL1430" s="407">
        <f t="shared" si="3562"/>
        <v>0</v>
      </c>
      <c r="AM1430" s="407">
        <f t="shared" si="3562"/>
        <v>0</v>
      </c>
      <c r="AN1430" s="407">
        <f t="shared" si="3562"/>
        <v>0</v>
      </c>
      <c r="AO1430" s="407">
        <f t="shared" si="3562"/>
        <v>0</v>
      </c>
      <c r="AP1430" s="407">
        <f t="shared" si="3562"/>
        <v>0</v>
      </c>
      <c r="AQ1430" s="407">
        <f t="shared" si="3562"/>
        <v>0</v>
      </c>
      <c r="AR1430" s="407">
        <f t="shared" si="3562"/>
        <v>0</v>
      </c>
      <c r="AS1430" s="303"/>
    </row>
    <row r="1431" spans="1:46" ht="15" customHeight="1" outlineLevel="1">
      <c r="A1431" s="521"/>
      <c r="B1431" s="312"/>
      <c r="C1431" s="302"/>
      <c r="D1431" s="288"/>
      <c r="E1431" s="288"/>
      <c r="F1431" s="288"/>
      <c r="G1431" s="288"/>
      <c r="H1431" s="288"/>
      <c r="I1431" s="288"/>
      <c r="J1431" s="288"/>
      <c r="K1431" s="288"/>
      <c r="L1431" s="288"/>
      <c r="M1431" s="288"/>
      <c r="N1431" s="288"/>
      <c r="O1431" s="288"/>
      <c r="P1431" s="288"/>
      <c r="Q1431" s="288"/>
      <c r="R1431" s="288"/>
      <c r="S1431" s="288"/>
      <c r="T1431" s="288"/>
      <c r="U1431" s="288"/>
      <c r="V1431" s="288"/>
      <c r="W1431" s="288"/>
      <c r="X1431" s="288"/>
      <c r="Y1431" s="288"/>
      <c r="Z1431" s="288"/>
      <c r="AA1431" s="288"/>
      <c r="AB1431" s="288"/>
      <c r="AC1431" s="288"/>
      <c r="AD1431" s="288"/>
      <c r="AE1431" s="408"/>
      <c r="AF1431" s="408"/>
      <c r="AG1431" s="408"/>
      <c r="AH1431" s="408"/>
      <c r="AI1431" s="408"/>
      <c r="AJ1431" s="408"/>
      <c r="AK1431" s="408"/>
      <c r="AL1431" s="408"/>
      <c r="AM1431" s="408"/>
      <c r="AN1431" s="408"/>
      <c r="AO1431" s="408"/>
      <c r="AP1431" s="408"/>
      <c r="AQ1431" s="408"/>
      <c r="AR1431" s="408"/>
      <c r="AS1431" s="303"/>
    </row>
    <row r="1432" spans="1:46" ht="15" customHeight="1" outlineLevel="1">
      <c r="A1432" s="521"/>
      <c r="B1432" s="285" t="s">
        <v>107</v>
      </c>
      <c r="C1432" s="286"/>
      <c r="D1432" s="287"/>
      <c r="E1432" s="287"/>
      <c r="F1432" s="287"/>
      <c r="G1432" s="287"/>
      <c r="H1432" s="287"/>
      <c r="I1432" s="287"/>
      <c r="J1432" s="287"/>
      <c r="K1432" s="287"/>
      <c r="L1432" s="287"/>
      <c r="M1432" s="287"/>
      <c r="N1432" s="287"/>
      <c r="O1432" s="287"/>
      <c r="P1432" s="287"/>
      <c r="Q1432" s="287"/>
      <c r="R1432" s="287"/>
      <c r="S1432" s="286"/>
      <c r="T1432" s="286"/>
      <c r="U1432" s="286"/>
      <c r="V1432" s="286"/>
      <c r="W1432" s="286"/>
      <c r="X1432" s="286"/>
      <c r="Y1432" s="286"/>
      <c r="Z1432" s="286"/>
      <c r="AA1432" s="286"/>
      <c r="AB1432" s="286"/>
      <c r="AC1432" s="286"/>
      <c r="AD1432" s="286"/>
      <c r="AE1432" s="410"/>
      <c r="AF1432" s="410"/>
      <c r="AG1432" s="410"/>
      <c r="AH1432" s="410"/>
      <c r="AI1432" s="410"/>
      <c r="AJ1432" s="410"/>
      <c r="AK1432" s="410"/>
      <c r="AL1432" s="410"/>
      <c r="AM1432" s="410"/>
      <c r="AN1432" s="410"/>
      <c r="AO1432" s="410"/>
      <c r="AP1432" s="410"/>
      <c r="AQ1432" s="410"/>
      <c r="AR1432" s="410"/>
      <c r="AS1432" s="289"/>
    </row>
    <row r="1433" spans="1:46" ht="15" customHeight="1" outlineLevel="1">
      <c r="A1433" s="521">
        <v>14</v>
      </c>
      <c r="B1433" s="312" t="s">
        <v>108</v>
      </c>
      <c r="C1433" s="288" t="s">
        <v>25</v>
      </c>
      <c r="D1433" s="292"/>
      <c r="E1433" s="292"/>
      <c r="F1433" s="292"/>
      <c r="G1433" s="292"/>
      <c r="H1433" s="292"/>
      <c r="I1433" s="292"/>
      <c r="J1433" s="292"/>
      <c r="K1433" s="292"/>
      <c r="L1433" s="292"/>
      <c r="M1433" s="292"/>
      <c r="N1433" s="292"/>
      <c r="O1433" s="292"/>
      <c r="P1433" s="292"/>
      <c r="Q1433" s="292">
        <v>12</v>
      </c>
      <c r="R1433" s="292"/>
      <c r="S1433" s="292"/>
      <c r="T1433" s="292"/>
      <c r="U1433" s="292"/>
      <c r="V1433" s="292"/>
      <c r="W1433" s="292"/>
      <c r="X1433" s="292"/>
      <c r="Y1433" s="292"/>
      <c r="Z1433" s="292"/>
      <c r="AA1433" s="292"/>
      <c r="AB1433" s="292"/>
      <c r="AC1433" s="292"/>
      <c r="AD1433" s="292"/>
      <c r="AE1433" s="406"/>
      <c r="AF1433" s="406"/>
      <c r="AG1433" s="406"/>
      <c r="AH1433" s="406"/>
      <c r="AI1433" s="406"/>
      <c r="AJ1433" s="406"/>
      <c r="AK1433" s="406"/>
      <c r="AL1433" s="406"/>
      <c r="AM1433" s="406"/>
      <c r="AN1433" s="406"/>
      <c r="AO1433" s="406"/>
      <c r="AP1433" s="406"/>
      <c r="AQ1433" s="406"/>
      <c r="AR1433" s="406"/>
      <c r="AS1433" s="293">
        <f>SUM(AE1433:AR1433)</f>
        <v>0</v>
      </c>
    </row>
    <row r="1434" spans="1:46" ht="15" customHeight="1" outlineLevel="1">
      <c r="A1434" s="521"/>
      <c r="B1434" s="291" t="s">
        <v>736</v>
      </c>
      <c r="C1434" s="288" t="s">
        <v>163</v>
      </c>
      <c r="D1434" s="292"/>
      <c r="E1434" s="292"/>
      <c r="F1434" s="292"/>
      <c r="G1434" s="292"/>
      <c r="H1434" s="292"/>
      <c r="I1434" s="292"/>
      <c r="J1434" s="292"/>
      <c r="K1434" s="292"/>
      <c r="L1434" s="292"/>
      <c r="M1434" s="292"/>
      <c r="N1434" s="292"/>
      <c r="O1434" s="292"/>
      <c r="P1434" s="292"/>
      <c r="Q1434" s="292">
        <f>Q1433</f>
        <v>12</v>
      </c>
      <c r="R1434" s="292"/>
      <c r="S1434" s="292"/>
      <c r="T1434" s="292"/>
      <c r="U1434" s="292"/>
      <c r="V1434" s="292"/>
      <c r="W1434" s="292"/>
      <c r="X1434" s="292"/>
      <c r="Y1434" s="292"/>
      <c r="Z1434" s="292"/>
      <c r="AA1434" s="292"/>
      <c r="AB1434" s="292"/>
      <c r="AC1434" s="292"/>
      <c r="AD1434" s="292"/>
      <c r="AE1434" s="407">
        <f>AE1433</f>
        <v>0</v>
      </c>
      <c r="AF1434" s="407">
        <f t="shared" ref="AF1434:AR1434" si="3563">AF1433</f>
        <v>0</v>
      </c>
      <c r="AG1434" s="407">
        <f t="shared" si="3563"/>
        <v>0</v>
      </c>
      <c r="AH1434" s="407">
        <f t="shared" si="3563"/>
        <v>0</v>
      </c>
      <c r="AI1434" s="407">
        <f t="shared" si="3563"/>
        <v>0</v>
      </c>
      <c r="AJ1434" s="407">
        <f t="shared" si="3563"/>
        <v>0</v>
      </c>
      <c r="AK1434" s="407">
        <f t="shared" si="3563"/>
        <v>0</v>
      </c>
      <c r="AL1434" s="407">
        <f t="shared" si="3563"/>
        <v>0</v>
      </c>
      <c r="AM1434" s="407">
        <f t="shared" si="3563"/>
        <v>0</v>
      </c>
      <c r="AN1434" s="407">
        <f t="shared" si="3563"/>
        <v>0</v>
      </c>
      <c r="AO1434" s="407">
        <f t="shared" si="3563"/>
        <v>0</v>
      </c>
      <c r="AP1434" s="407">
        <f t="shared" si="3563"/>
        <v>0</v>
      </c>
      <c r="AQ1434" s="407">
        <f t="shared" si="3563"/>
        <v>0</v>
      </c>
      <c r="AR1434" s="407">
        <f t="shared" si="3563"/>
        <v>0</v>
      </c>
      <c r="AS1434" s="294"/>
    </row>
    <row r="1435" spans="1:46" ht="15" customHeight="1" outlineLevel="1">
      <c r="A1435" s="521"/>
      <c r="B1435" s="312"/>
      <c r="C1435" s="302"/>
      <c r="D1435" s="288"/>
      <c r="E1435" s="288"/>
      <c r="F1435" s="288"/>
      <c r="G1435" s="288"/>
      <c r="H1435" s="288"/>
      <c r="I1435" s="288"/>
      <c r="J1435" s="288"/>
      <c r="K1435" s="288"/>
      <c r="L1435" s="288"/>
      <c r="M1435" s="288"/>
      <c r="N1435" s="288"/>
      <c r="O1435" s="288"/>
      <c r="P1435" s="288"/>
      <c r="Q1435" s="464"/>
      <c r="R1435" s="288"/>
      <c r="S1435" s="288"/>
      <c r="T1435" s="288"/>
      <c r="U1435" s="288"/>
      <c r="V1435" s="288"/>
      <c r="W1435" s="288"/>
      <c r="X1435" s="288"/>
      <c r="Y1435" s="288"/>
      <c r="Z1435" s="288"/>
      <c r="AA1435" s="288"/>
      <c r="AB1435" s="288"/>
      <c r="AC1435" s="288"/>
      <c r="AD1435" s="288"/>
      <c r="AE1435" s="408"/>
      <c r="AF1435" s="408"/>
      <c r="AG1435" s="408"/>
      <c r="AH1435" s="408"/>
      <c r="AI1435" s="408"/>
      <c r="AJ1435" s="408"/>
      <c r="AK1435" s="408"/>
      <c r="AL1435" s="408"/>
      <c r="AM1435" s="408"/>
      <c r="AN1435" s="408"/>
      <c r="AO1435" s="408"/>
      <c r="AP1435" s="408"/>
      <c r="AQ1435" s="408"/>
      <c r="AR1435" s="408"/>
      <c r="AS1435" s="298"/>
      <c r="AT1435" s="616"/>
    </row>
    <row r="1436" spans="1:46" s="306" customFormat="1" ht="15.75" outlineLevel="1">
      <c r="A1436" s="521"/>
      <c r="B1436" s="285" t="s">
        <v>487</v>
      </c>
      <c r="C1436" s="288"/>
      <c r="D1436" s="288"/>
      <c r="E1436" s="288"/>
      <c r="F1436" s="288"/>
      <c r="G1436" s="288"/>
      <c r="H1436" s="288"/>
      <c r="I1436" s="288"/>
      <c r="J1436" s="288"/>
      <c r="K1436" s="288"/>
      <c r="L1436" s="288"/>
      <c r="M1436" s="288"/>
      <c r="N1436" s="288"/>
      <c r="O1436" s="288"/>
      <c r="P1436" s="288"/>
      <c r="Q1436" s="288"/>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12"/>
      <c r="AL1436" s="412"/>
      <c r="AM1436" s="412"/>
      <c r="AN1436" s="412"/>
      <c r="AO1436" s="412"/>
      <c r="AP1436" s="412"/>
      <c r="AQ1436" s="412"/>
      <c r="AR1436" s="412"/>
      <c r="AS1436" s="506"/>
      <c r="AT1436" s="617"/>
    </row>
    <row r="1437" spans="1:46" outlineLevel="1">
      <c r="A1437" s="521">
        <v>15</v>
      </c>
      <c r="B1437" s="291" t="s">
        <v>492</v>
      </c>
      <c r="C1437" s="288" t="s">
        <v>25</v>
      </c>
      <c r="D1437" s="292"/>
      <c r="E1437" s="292"/>
      <c r="F1437" s="292"/>
      <c r="G1437" s="292"/>
      <c r="H1437" s="292"/>
      <c r="I1437" s="292"/>
      <c r="J1437" s="292"/>
      <c r="K1437" s="292"/>
      <c r="L1437" s="292"/>
      <c r="M1437" s="292"/>
      <c r="N1437" s="292"/>
      <c r="O1437" s="292"/>
      <c r="P1437" s="292"/>
      <c r="Q1437" s="292">
        <v>0</v>
      </c>
      <c r="R1437" s="292"/>
      <c r="S1437" s="292"/>
      <c r="T1437" s="292"/>
      <c r="U1437" s="292"/>
      <c r="V1437" s="292"/>
      <c r="W1437" s="292"/>
      <c r="X1437" s="292"/>
      <c r="Y1437" s="292"/>
      <c r="Z1437" s="292"/>
      <c r="AA1437" s="292"/>
      <c r="AB1437" s="292"/>
      <c r="AC1437" s="292"/>
      <c r="AD1437" s="292"/>
      <c r="AE1437" s="406"/>
      <c r="AF1437" s="406"/>
      <c r="AG1437" s="406"/>
      <c r="AH1437" s="406"/>
      <c r="AI1437" s="406"/>
      <c r="AJ1437" s="406"/>
      <c r="AK1437" s="406"/>
      <c r="AL1437" s="406"/>
      <c r="AM1437" s="406"/>
      <c r="AN1437" s="406"/>
      <c r="AO1437" s="406"/>
      <c r="AP1437" s="406"/>
      <c r="AQ1437" s="406"/>
      <c r="AR1437" s="406"/>
      <c r="AS1437" s="618">
        <f>SUM(AE1437:AR1437)</f>
        <v>0</v>
      </c>
      <c r="AT1437" s="616"/>
    </row>
    <row r="1438" spans="1:46" outlineLevel="1">
      <c r="A1438" s="521"/>
      <c r="B1438" s="291" t="s">
        <v>736</v>
      </c>
      <c r="C1438" s="288" t="s">
        <v>163</v>
      </c>
      <c r="D1438" s="292"/>
      <c r="E1438" s="292"/>
      <c r="F1438" s="292"/>
      <c r="G1438" s="292"/>
      <c r="H1438" s="292"/>
      <c r="I1438" s="292"/>
      <c r="J1438" s="292"/>
      <c r="K1438" s="292"/>
      <c r="L1438" s="292"/>
      <c r="M1438" s="292"/>
      <c r="N1438" s="292"/>
      <c r="O1438" s="292"/>
      <c r="P1438" s="292"/>
      <c r="Q1438" s="292">
        <f>Q1437</f>
        <v>0</v>
      </c>
      <c r="R1438" s="292"/>
      <c r="S1438" s="292"/>
      <c r="T1438" s="292"/>
      <c r="U1438" s="292"/>
      <c r="V1438" s="292"/>
      <c r="W1438" s="292"/>
      <c r="X1438" s="292"/>
      <c r="Y1438" s="292"/>
      <c r="Z1438" s="292"/>
      <c r="AA1438" s="292"/>
      <c r="AB1438" s="292"/>
      <c r="AC1438" s="292"/>
      <c r="AD1438" s="292"/>
      <c r="AE1438" s="407">
        <f>AE1437</f>
        <v>0</v>
      </c>
      <c r="AF1438" s="407">
        <f>AF1437</f>
        <v>0</v>
      </c>
      <c r="AG1438" s="407">
        <f t="shared" ref="AG1438:AI1438" si="3564">AG1437</f>
        <v>0</v>
      </c>
      <c r="AH1438" s="407">
        <f t="shared" si="3564"/>
        <v>0</v>
      </c>
      <c r="AI1438" s="407">
        <f t="shared" si="3564"/>
        <v>0</v>
      </c>
      <c r="AJ1438" s="407">
        <f>AJ1437</f>
        <v>0</v>
      </c>
      <c r="AK1438" s="407">
        <f t="shared" ref="AK1438:AR1438" si="3565">AK1437</f>
        <v>0</v>
      </c>
      <c r="AL1438" s="407">
        <f t="shared" si="3565"/>
        <v>0</v>
      </c>
      <c r="AM1438" s="407">
        <f t="shared" si="3565"/>
        <v>0</v>
      </c>
      <c r="AN1438" s="407">
        <f t="shared" si="3565"/>
        <v>0</v>
      </c>
      <c r="AO1438" s="407">
        <f t="shared" si="3565"/>
        <v>0</v>
      </c>
      <c r="AP1438" s="407">
        <f t="shared" si="3565"/>
        <v>0</v>
      </c>
      <c r="AQ1438" s="407">
        <f t="shared" si="3565"/>
        <v>0</v>
      </c>
      <c r="AR1438" s="407">
        <f t="shared" si="3565"/>
        <v>0</v>
      </c>
      <c r="AS1438" s="294"/>
    </row>
    <row r="1439" spans="1:46" outlineLevel="1">
      <c r="A1439" s="521"/>
      <c r="B1439" s="312"/>
      <c r="C1439" s="302"/>
      <c r="D1439" s="288"/>
      <c r="E1439" s="288"/>
      <c r="F1439" s="288"/>
      <c r="G1439" s="288"/>
      <c r="H1439" s="288"/>
      <c r="I1439" s="288"/>
      <c r="J1439" s="288"/>
      <c r="K1439" s="288"/>
      <c r="L1439" s="288"/>
      <c r="M1439" s="288"/>
      <c r="N1439" s="288"/>
      <c r="O1439" s="288"/>
      <c r="P1439" s="288"/>
      <c r="Q1439" s="288"/>
      <c r="R1439" s="288"/>
      <c r="S1439" s="288"/>
      <c r="T1439" s="288"/>
      <c r="U1439" s="288"/>
      <c r="V1439" s="288"/>
      <c r="W1439" s="288"/>
      <c r="X1439" s="288"/>
      <c r="Y1439" s="288"/>
      <c r="Z1439" s="288"/>
      <c r="AA1439" s="288"/>
      <c r="AB1439" s="288"/>
      <c r="AC1439" s="288"/>
      <c r="AD1439" s="288"/>
      <c r="AE1439" s="408"/>
      <c r="AF1439" s="408"/>
      <c r="AG1439" s="408"/>
      <c r="AH1439" s="408"/>
      <c r="AI1439" s="408"/>
      <c r="AJ1439" s="408"/>
      <c r="AK1439" s="408"/>
      <c r="AL1439" s="408"/>
      <c r="AM1439" s="408"/>
      <c r="AN1439" s="408"/>
      <c r="AO1439" s="408"/>
      <c r="AP1439" s="408"/>
      <c r="AQ1439" s="408"/>
      <c r="AR1439" s="408"/>
      <c r="AS1439" s="303"/>
    </row>
    <row r="1440" spans="1:46" s="280" customFormat="1" outlineLevel="1">
      <c r="A1440" s="521">
        <v>16</v>
      </c>
      <c r="B1440" s="321" t="s">
        <v>488</v>
      </c>
      <c r="C1440" s="288" t="s">
        <v>25</v>
      </c>
      <c r="D1440" s="292"/>
      <c r="E1440" s="292"/>
      <c r="F1440" s="292"/>
      <c r="G1440" s="292"/>
      <c r="H1440" s="292"/>
      <c r="I1440" s="292"/>
      <c r="J1440" s="292"/>
      <c r="K1440" s="292"/>
      <c r="L1440" s="292"/>
      <c r="M1440" s="292"/>
      <c r="N1440" s="292"/>
      <c r="O1440" s="292"/>
      <c r="P1440" s="292"/>
      <c r="Q1440" s="292">
        <v>0</v>
      </c>
      <c r="R1440" s="292"/>
      <c r="S1440" s="292"/>
      <c r="T1440" s="292"/>
      <c r="U1440" s="292"/>
      <c r="V1440" s="292"/>
      <c r="W1440" s="292"/>
      <c r="X1440" s="292"/>
      <c r="Y1440" s="292"/>
      <c r="Z1440" s="292"/>
      <c r="AA1440" s="292"/>
      <c r="AB1440" s="292"/>
      <c r="AC1440" s="292"/>
      <c r="AD1440" s="292"/>
      <c r="AE1440" s="406"/>
      <c r="AF1440" s="406"/>
      <c r="AG1440" s="406"/>
      <c r="AH1440" s="406"/>
      <c r="AI1440" s="406"/>
      <c r="AJ1440" s="406"/>
      <c r="AK1440" s="406"/>
      <c r="AL1440" s="406"/>
      <c r="AM1440" s="406"/>
      <c r="AN1440" s="406"/>
      <c r="AO1440" s="406"/>
      <c r="AP1440" s="406"/>
      <c r="AQ1440" s="406"/>
      <c r="AR1440" s="406"/>
      <c r="AS1440" s="293">
        <f>SUM(AE1440:AR1440)</f>
        <v>0</v>
      </c>
    </row>
    <row r="1441" spans="1:45" s="280" customFormat="1" outlineLevel="1">
      <c r="A1441" s="521"/>
      <c r="B1441" s="291" t="s">
        <v>736</v>
      </c>
      <c r="C1441" s="288" t="s">
        <v>163</v>
      </c>
      <c r="D1441" s="292"/>
      <c r="E1441" s="292"/>
      <c r="F1441" s="292"/>
      <c r="G1441" s="292"/>
      <c r="H1441" s="292"/>
      <c r="I1441" s="292"/>
      <c r="J1441" s="292"/>
      <c r="K1441" s="292"/>
      <c r="L1441" s="292"/>
      <c r="M1441" s="292"/>
      <c r="N1441" s="292"/>
      <c r="O1441" s="292"/>
      <c r="P1441" s="292"/>
      <c r="Q1441" s="292">
        <f>Q1440</f>
        <v>0</v>
      </c>
      <c r="R1441" s="292"/>
      <c r="S1441" s="292"/>
      <c r="T1441" s="292"/>
      <c r="U1441" s="292"/>
      <c r="V1441" s="292"/>
      <c r="W1441" s="292"/>
      <c r="X1441" s="292"/>
      <c r="Y1441" s="292"/>
      <c r="Z1441" s="292"/>
      <c r="AA1441" s="292"/>
      <c r="AB1441" s="292"/>
      <c r="AC1441" s="292"/>
      <c r="AD1441" s="292"/>
      <c r="AE1441" s="407">
        <f>AE1440</f>
        <v>0</v>
      </c>
      <c r="AF1441" s="407">
        <f t="shared" ref="AF1441:AQ1441" si="3566">AF1440</f>
        <v>0</v>
      </c>
      <c r="AG1441" s="407">
        <f t="shared" si="3566"/>
        <v>0</v>
      </c>
      <c r="AH1441" s="407">
        <f t="shared" si="3566"/>
        <v>0</v>
      </c>
      <c r="AI1441" s="407">
        <f t="shared" si="3566"/>
        <v>0</v>
      </c>
      <c r="AJ1441" s="407">
        <f t="shared" si="3566"/>
        <v>0</v>
      </c>
      <c r="AK1441" s="407">
        <f t="shared" si="3566"/>
        <v>0</v>
      </c>
      <c r="AL1441" s="407">
        <f t="shared" si="3566"/>
        <v>0</v>
      </c>
      <c r="AM1441" s="407">
        <f t="shared" si="3566"/>
        <v>0</v>
      </c>
      <c r="AN1441" s="407">
        <f t="shared" si="3566"/>
        <v>0</v>
      </c>
      <c r="AO1441" s="407">
        <f t="shared" si="3566"/>
        <v>0</v>
      </c>
      <c r="AP1441" s="407">
        <f t="shared" si="3566"/>
        <v>0</v>
      </c>
      <c r="AQ1441" s="407">
        <f t="shared" si="3566"/>
        <v>0</v>
      </c>
      <c r="AR1441" s="407">
        <f>AR1440</f>
        <v>0</v>
      </c>
      <c r="AS1441" s="294"/>
    </row>
    <row r="1442" spans="1:45" s="280" customFormat="1" outlineLevel="1">
      <c r="A1442" s="521"/>
      <c r="B1442" s="321"/>
      <c r="C1442" s="288"/>
      <c r="D1442" s="288"/>
      <c r="E1442" s="288"/>
      <c r="F1442" s="288"/>
      <c r="G1442" s="288"/>
      <c r="H1442" s="288"/>
      <c r="I1442" s="288"/>
      <c r="J1442" s="288"/>
      <c r="K1442" s="288"/>
      <c r="L1442" s="288"/>
      <c r="M1442" s="288"/>
      <c r="N1442" s="288"/>
      <c r="O1442" s="288"/>
      <c r="P1442" s="288"/>
      <c r="Q1442" s="288"/>
      <c r="R1442" s="288"/>
      <c r="S1442" s="288"/>
      <c r="T1442" s="288"/>
      <c r="U1442" s="288"/>
      <c r="V1442" s="288"/>
      <c r="W1442" s="288"/>
      <c r="X1442" s="288"/>
      <c r="Y1442" s="288"/>
      <c r="Z1442" s="288"/>
      <c r="AA1442" s="288"/>
      <c r="AB1442" s="288"/>
      <c r="AC1442" s="288"/>
      <c r="AD1442" s="288"/>
      <c r="AE1442" s="408"/>
      <c r="AF1442" s="408"/>
      <c r="AG1442" s="408"/>
      <c r="AH1442" s="408"/>
      <c r="AI1442" s="408"/>
      <c r="AJ1442" s="408"/>
      <c r="AK1442" s="412"/>
      <c r="AL1442" s="412"/>
      <c r="AM1442" s="412"/>
      <c r="AN1442" s="412"/>
      <c r="AO1442" s="412"/>
      <c r="AP1442" s="412"/>
      <c r="AQ1442" s="412"/>
      <c r="AR1442" s="412"/>
      <c r="AS1442" s="310"/>
    </row>
    <row r="1443" spans="1:45" ht="15.75" outlineLevel="1">
      <c r="A1443" s="521"/>
      <c r="B1443" s="508" t="s">
        <v>493</v>
      </c>
      <c r="C1443" s="317"/>
      <c r="D1443" s="287"/>
      <c r="E1443" s="286"/>
      <c r="F1443" s="286"/>
      <c r="G1443" s="286"/>
      <c r="H1443" s="286"/>
      <c r="I1443" s="286"/>
      <c r="J1443" s="286"/>
      <c r="K1443" s="286"/>
      <c r="L1443" s="286"/>
      <c r="M1443" s="286"/>
      <c r="N1443" s="286"/>
      <c r="O1443" s="286"/>
      <c r="P1443" s="286"/>
      <c r="Q1443" s="287"/>
      <c r="R1443" s="286"/>
      <c r="S1443" s="286"/>
      <c r="T1443" s="286"/>
      <c r="U1443" s="286"/>
      <c r="V1443" s="286"/>
      <c r="W1443" s="286"/>
      <c r="X1443" s="286"/>
      <c r="Y1443" s="286"/>
      <c r="Z1443" s="286"/>
      <c r="AA1443" s="286"/>
      <c r="AB1443" s="286"/>
      <c r="AC1443" s="286"/>
      <c r="AD1443" s="286"/>
      <c r="AE1443" s="410"/>
      <c r="AF1443" s="410"/>
      <c r="AG1443" s="410"/>
      <c r="AH1443" s="410"/>
      <c r="AI1443" s="410"/>
      <c r="AJ1443" s="410"/>
      <c r="AK1443" s="410"/>
      <c r="AL1443" s="410"/>
      <c r="AM1443" s="410"/>
      <c r="AN1443" s="410"/>
      <c r="AO1443" s="410"/>
      <c r="AP1443" s="410"/>
      <c r="AQ1443" s="410"/>
      <c r="AR1443" s="410"/>
      <c r="AS1443" s="289"/>
    </row>
    <row r="1444" spans="1:45" outlineLevel="1">
      <c r="A1444" s="521">
        <v>17</v>
      </c>
      <c r="B1444" s="424" t="s">
        <v>112</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outlineLevel="1">
      <c r="A1445" s="521"/>
      <c r="B1445" s="291" t="s">
        <v>736</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AE1444</f>
        <v>0</v>
      </c>
      <c r="AF1445" s="407">
        <f t="shared" ref="AF1445:AR1445" si="3567">AF1444</f>
        <v>0</v>
      </c>
      <c r="AG1445" s="407">
        <f t="shared" si="3567"/>
        <v>0</v>
      </c>
      <c r="AH1445" s="407">
        <f t="shared" si="3567"/>
        <v>0</v>
      </c>
      <c r="AI1445" s="407">
        <f t="shared" si="3567"/>
        <v>0</v>
      </c>
      <c r="AJ1445" s="407">
        <f t="shared" si="3567"/>
        <v>0</v>
      </c>
      <c r="AK1445" s="407">
        <f t="shared" si="3567"/>
        <v>0</v>
      </c>
      <c r="AL1445" s="407">
        <f t="shared" si="3567"/>
        <v>0</v>
      </c>
      <c r="AM1445" s="407">
        <f t="shared" si="3567"/>
        <v>0</v>
      </c>
      <c r="AN1445" s="407">
        <f t="shared" si="3567"/>
        <v>0</v>
      </c>
      <c r="AO1445" s="407">
        <f t="shared" si="3567"/>
        <v>0</v>
      </c>
      <c r="AP1445" s="407">
        <f t="shared" si="3567"/>
        <v>0</v>
      </c>
      <c r="AQ1445" s="407">
        <f t="shared" si="3567"/>
        <v>0</v>
      </c>
      <c r="AR1445" s="407">
        <f t="shared" si="3567"/>
        <v>0</v>
      </c>
      <c r="AS1445" s="303"/>
    </row>
    <row r="1446" spans="1:45" outlineLevel="1">
      <c r="A1446" s="521"/>
      <c r="B1446" s="291"/>
      <c r="C1446" s="288"/>
      <c r="D1446" s="288"/>
      <c r="E1446" s="288"/>
      <c r="F1446" s="288"/>
      <c r="G1446" s="288"/>
      <c r="H1446" s="288"/>
      <c r="I1446" s="288"/>
      <c r="J1446" s="288"/>
      <c r="K1446" s="288"/>
      <c r="L1446" s="288"/>
      <c r="M1446" s="288"/>
      <c r="N1446" s="288"/>
      <c r="O1446" s="288"/>
      <c r="P1446" s="288"/>
      <c r="Q1446" s="288"/>
      <c r="R1446" s="288"/>
      <c r="S1446" s="288"/>
      <c r="T1446" s="288"/>
      <c r="U1446" s="288"/>
      <c r="V1446" s="288"/>
      <c r="W1446" s="288"/>
      <c r="X1446" s="288"/>
      <c r="Y1446" s="288"/>
      <c r="Z1446" s="288"/>
      <c r="AA1446" s="288"/>
      <c r="AB1446" s="288"/>
      <c r="AC1446" s="288"/>
      <c r="AD1446" s="288"/>
      <c r="AE1446" s="418"/>
      <c r="AF1446" s="421"/>
      <c r="AG1446" s="421"/>
      <c r="AH1446" s="421"/>
      <c r="AI1446" s="421"/>
      <c r="AJ1446" s="421"/>
      <c r="AK1446" s="421"/>
      <c r="AL1446" s="421"/>
      <c r="AM1446" s="421"/>
      <c r="AN1446" s="421"/>
      <c r="AO1446" s="421"/>
      <c r="AP1446" s="421"/>
      <c r="AQ1446" s="421"/>
      <c r="AR1446" s="421"/>
      <c r="AS1446" s="303"/>
    </row>
    <row r="1447" spans="1:45" outlineLevel="1">
      <c r="A1447" s="521">
        <v>18</v>
      </c>
      <c r="B1447" s="424" t="s">
        <v>109</v>
      </c>
      <c r="C1447" s="288" t="s">
        <v>25</v>
      </c>
      <c r="D1447" s="292"/>
      <c r="E1447" s="292"/>
      <c r="F1447" s="292"/>
      <c r="G1447" s="292"/>
      <c r="H1447" s="292"/>
      <c r="I1447" s="292"/>
      <c r="J1447" s="292"/>
      <c r="K1447" s="292"/>
      <c r="L1447" s="292"/>
      <c r="M1447" s="292"/>
      <c r="N1447" s="292"/>
      <c r="O1447" s="292"/>
      <c r="P1447" s="292"/>
      <c r="Q1447" s="292">
        <v>12</v>
      </c>
      <c r="R1447" s="292"/>
      <c r="S1447" s="292"/>
      <c r="T1447" s="292"/>
      <c r="U1447" s="292"/>
      <c r="V1447" s="292"/>
      <c r="W1447" s="292"/>
      <c r="X1447" s="292"/>
      <c r="Y1447" s="292"/>
      <c r="Z1447" s="292"/>
      <c r="AA1447" s="292"/>
      <c r="AB1447" s="292"/>
      <c r="AC1447" s="292"/>
      <c r="AD1447" s="292"/>
      <c r="AE1447" s="422"/>
      <c r="AF1447" s="406"/>
      <c r="AG1447" s="406"/>
      <c r="AH1447" s="406"/>
      <c r="AI1447" s="406"/>
      <c r="AJ1447" s="406"/>
      <c r="AK1447" s="406"/>
      <c r="AL1447" s="411"/>
      <c r="AM1447" s="411"/>
      <c r="AN1447" s="411"/>
      <c r="AO1447" s="411"/>
      <c r="AP1447" s="411"/>
      <c r="AQ1447" s="411"/>
      <c r="AR1447" s="411"/>
      <c r="AS1447" s="293">
        <f>SUM(AE1447:AR1447)</f>
        <v>0</v>
      </c>
    </row>
    <row r="1448" spans="1:45" outlineLevel="1">
      <c r="A1448" s="521"/>
      <c r="B1448" s="291" t="s">
        <v>736</v>
      </c>
      <c r="C1448" s="288" t="s">
        <v>163</v>
      </c>
      <c r="D1448" s="292"/>
      <c r="E1448" s="292"/>
      <c r="F1448" s="292"/>
      <c r="G1448" s="292"/>
      <c r="H1448" s="292"/>
      <c r="I1448" s="292"/>
      <c r="J1448" s="292"/>
      <c r="K1448" s="292"/>
      <c r="L1448" s="292"/>
      <c r="M1448" s="292"/>
      <c r="N1448" s="292"/>
      <c r="O1448" s="292"/>
      <c r="P1448" s="292"/>
      <c r="Q1448" s="292">
        <f>Q1447</f>
        <v>12</v>
      </c>
      <c r="R1448" s="292"/>
      <c r="S1448" s="292"/>
      <c r="T1448" s="292"/>
      <c r="U1448" s="292"/>
      <c r="V1448" s="292"/>
      <c r="W1448" s="292"/>
      <c r="X1448" s="292"/>
      <c r="Y1448" s="292"/>
      <c r="Z1448" s="292"/>
      <c r="AA1448" s="292"/>
      <c r="AB1448" s="292"/>
      <c r="AC1448" s="292"/>
      <c r="AD1448" s="292"/>
      <c r="AE1448" s="407">
        <f>AE1447</f>
        <v>0</v>
      </c>
      <c r="AF1448" s="407">
        <f t="shared" ref="AF1448:AR1448" si="3568">AF1447</f>
        <v>0</v>
      </c>
      <c r="AG1448" s="407">
        <f t="shared" si="3568"/>
        <v>0</v>
      </c>
      <c r="AH1448" s="407">
        <f t="shared" si="3568"/>
        <v>0</v>
      </c>
      <c r="AI1448" s="407">
        <f t="shared" si="3568"/>
        <v>0</v>
      </c>
      <c r="AJ1448" s="407">
        <f t="shared" si="3568"/>
        <v>0</v>
      </c>
      <c r="AK1448" s="407">
        <f t="shared" si="3568"/>
        <v>0</v>
      </c>
      <c r="AL1448" s="407">
        <f t="shared" si="3568"/>
        <v>0</v>
      </c>
      <c r="AM1448" s="407">
        <f t="shared" si="3568"/>
        <v>0</v>
      </c>
      <c r="AN1448" s="407">
        <f t="shared" si="3568"/>
        <v>0</v>
      </c>
      <c r="AO1448" s="407">
        <f t="shared" si="3568"/>
        <v>0</v>
      </c>
      <c r="AP1448" s="407">
        <f t="shared" si="3568"/>
        <v>0</v>
      </c>
      <c r="AQ1448" s="407">
        <f t="shared" si="3568"/>
        <v>0</v>
      </c>
      <c r="AR1448" s="407">
        <f t="shared" si="3568"/>
        <v>0</v>
      </c>
      <c r="AS1448" s="303"/>
    </row>
    <row r="1449" spans="1:45" outlineLevel="1">
      <c r="A1449" s="521"/>
      <c r="B1449" s="319"/>
      <c r="C1449" s="288"/>
      <c r="D1449" s="288"/>
      <c r="E1449" s="288"/>
      <c r="F1449" s="288"/>
      <c r="G1449" s="288"/>
      <c r="H1449" s="288"/>
      <c r="I1449" s="288"/>
      <c r="J1449" s="288"/>
      <c r="K1449" s="288"/>
      <c r="L1449" s="288"/>
      <c r="M1449" s="288"/>
      <c r="N1449" s="288"/>
      <c r="O1449" s="288"/>
      <c r="P1449" s="288"/>
      <c r="Q1449" s="288"/>
      <c r="R1449" s="288"/>
      <c r="S1449" s="288"/>
      <c r="T1449" s="288"/>
      <c r="U1449" s="288"/>
      <c r="V1449" s="288"/>
      <c r="W1449" s="288"/>
      <c r="X1449" s="288"/>
      <c r="Y1449" s="288"/>
      <c r="Z1449" s="288"/>
      <c r="AA1449" s="288"/>
      <c r="AB1449" s="288"/>
      <c r="AC1449" s="288"/>
      <c r="AD1449" s="288"/>
      <c r="AE1449" s="419"/>
      <c r="AF1449" s="420"/>
      <c r="AG1449" s="420"/>
      <c r="AH1449" s="420"/>
      <c r="AI1449" s="420"/>
      <c r="AJ1449" s="420"/>
      <c r="AK1449" s="420"/>
      <c r="AL1449" s="420"/>
      <c r="AM1449" s="420"/>
      <c r="AN1449" s="420"/>
      <c r="AO1449" s="420"/>
      <c r="AP1449" s="420"/>
      <c r="AQ1449" s="420"/>
      <c r="AR1449" s="420"/>
      <c r="AS1449" s="294"/>
    </row>
    <row r="1450" spans="1:45" outlineLevel="1">
      <c r="A1450" s="521">
        <v>19</v>
      </c>
      <c r="B1450" s="424" t="s">
        <v>111</v>
      </c>
      <c r="C1450" s="288" t="s">
        <v>25</v>
      </c>
      <c r="D1450" s="292"/>
      <c r="E1450" s="292"/>
      <c r="F1450" s="292"/>
      <c r="G1450" s="292"/>
      <c r="H1450" s="292"/>
      <c r="I1450" s="292"/>
      <c r="J1450" s="292"/>
      <c r="K1450" s="292"/>
      <c r="L1450" s="292"/>
      <c r="M1450" s="292"/>
      <c r="N1450" s="292"/>
      <c r="O1450" s="292"/>
      <c r="P1450" s="292"/>
      <c r="Q1450" s="292">
        <v>12</v>
      </c>
      <c r="R1450" s="292"/>
      <c r="S1450" s="292"/>
      <c r="T1450" s="292"/>
      <c r="U1450" s="292"/>
      <c r="V1450" s="292"/>
      <c r="W1450" s="292"/>
      <c r="X1450" s="292"/>
      <c r="Y1450" s="292"/>
      <c r="Z1450" s="292"/>
      <c r="AA1450" s="292"/>
      <c r="AB1450" s="292"/>
      <c r="AC1450" s="292"/>
      <c r="AD1450" s="292"/>
      <c r="AE1450" s="422"/>
      <c r="AF1450" s="406"/>
      <c r="AG1450" s="406"/>
      <c r="AH1450" s="406"/>
      <c r="AI1450" s="406"/>
      <c r="AJ1450" s="406"/>
      <c r="AK1450" s="406"/>
      <c r="AL1450" s="411"/>
      <c r="AM1450" s="411"/>
      <c r="AN1450" s="411"/>
      <c r="AO1450" s="411"/>
      <c r="AP1450" s="411"/>
      <c r="AQ1450" s="411"/>
      <c r="AR1450" s="411"/>
      <c r="AS1450" s="293">
        <f>SUM(AE1450:AR1450)</f>
        <v>0</v>
      </c>
    </row>
    <row r="1451" spans="1:45" outlineLevel="1">
      <c r="A1451" s="521"/>
      <c r="B1451" s="291" t="s">
        <v>736</v>
      </c>
      <c r="C1451" s="288" t="s">
        <v>163</v>
      </c>
      <c r="D1451" s="292"/>
      <c r="E1451" s="292"/>
      <c r="F1451" s="292"/>
      <c r="G1451" s="292"/>
      <c r="H1451" s="292"/>
      <c r="I1451" s="292"/>
      <c r="J1451" s="292"/>
      <c r="K1451" s="292"/>
      <c r="L1451" s="292"/>
      <c r="M1451" s="292"/>
      <c r="N1451" s="292"/>
      <c r="O1451" s="292"/>
      <c r="P1451" s="292"/>
      <c r="Q1451" s="292">
        <f>Q1450</f>
        <v>12</v>
      </c>
      <c r="R1451" s="292"/>
      <c r="S1451" s="292"/>
      <c r="T1451" s="292"/>
      <c r="U1451" s="292"/>
      <c r="V1451" s="292"/>
      <c r="W1451" s="292"/>
      <c r="X1451" s="292"/>
      <c r="Y1451" s="292"/>
      <c r="Z1451" s="292"/>
      <c r="AA1451" s="292"/>
      <c r="AB1451" s="292"/>
      <c r="AC1451" s="292"/>
      <c r="AD1451" s="292"/>
      <c r="AE1451" s="407">
        <f>AE1450</f>
        <v>0</v>
      </c>
      <c r="AF1451" s="407">
        <f t="shared" ref="AF1451:AR1451" si="3569">AF1450</f>
        <v>0</v>
      </c>
      <c r="AG1451" s="407">
        <f t="shared" si="3569"/>
        <v>0</v>
      </c>
      <c r="AH1451" s="407">
        <f t="shared" si="3569"/>
        <v>0</v>
      </c>
      <c r="AI1451" s="407">
        <f t="shared" si="3569"/>
        <v>0</v>
      </c>
      <c r="AJ1451" s="407">
        <f t="shared" si="3569"/>
        <v>0</v>
      </c>
      <c r="AK1451" s="407">
        <f t="shared" si="3569"/>
        <v>0</v>
      </c>
      <c r="AL1451" s="407">
        <f t="shared" si="3569"/>
        <v>0</v>
      </c>
      <c r="AM1451" s="407">
        <f t="shared" si="3569"/>
        <v>0</v>
      </c>
      <c r="AN1451" s="407">
        <f t="shared" si="3569"/>
        <v>0</v>
      </c>
      <c r="AO1451" s="407">
        <f t="shared" si="3569"/>
        <v>0</v>
      </c>
      <c r="AP1451" s="407">
        <f t="shared" si="3569"/>
        <v>0</v>
      </c>
      <c r="AQ1451" s="407">
        <f t="shared" si="3569"/>
        <v>0</v>
      </c>
      <c r="AR1451" s="407">
        <f t="shared" si="3569"/>
        <v>0</v>
      </c>
      <c r="AS1451" s="294"/>
    </row>
    <row r="1452" spans="1:45" outlineLevel="1">
      <c r="A1452" s="521"/>
      <c r="B1452" s="319"/>
      <c r="C1452" s="288"/>
      <c r="D1452" s="288"/>
      <c r="E1452" s="288"/>
      <c r="F1452" s="288"/>
      <c r="G1452" s="288"/>
      <c r="H1452" s="288"/>
      <c r="I1452" s="288"/>
      <c r="J1452" s="288"/>
      <c r="K1452" s="288"/>
      <c r="L1452" s="288"/>
      <c r="M1452" s="288"/>
      <c r="N1452" s="288"/>
      <c r="O1452" s="288"/>
      <c r="P1452" s="288"/>
      <c r="Q1452" s="288"/>
      <c r="R1452" s="288"/>
      <c r="S1452" s="288"/>
      <c r="T1452" s="288"/>
      <c r="U1452" s="288"/>
      <c r="V1452" s="288"/>
      <c r="W1452" s="288"/>
      <c r="X1452" s="288"/>
      <c r="Y1452" s="288"/>
      <c r="Z1452" s="288"/>
      <c r="AA1452" s="288"/>
      <c r="AB1452" s="288"/>
      <c r="AC1452" s="288"/>
      <c r="AD1452" s="288"/>
      <c r="AE1452" s="408"/>
      <c r="AF1452" s="408"/>
      <c r="AG1452" s="408"/>
      <c r="AH1452" s="408"/>
      <c r="AI1452" s="408"/>
      <c r="AJ1452" s="408"/>
      <c r="AK1452" s="408"/>
      <c r="AL1452" s="408"/>
      <c r="AM1452" s="408"/>
      <c r="AN1452" s="408"/>
      <c r="AO1452" s="408"/>
      <c r="AP1452" s="408"/>
      <c r="AQ1452" s="408"/>
      <c r="AR1452" s="408"/>
      <c r="AS1452" s="303"/>
    </row>
    <row r="1453" spans="1:45" outlineLevel="1">
      <c r="A1453" s="521">
        <v>20</v>
      </c>
      <c r="B1453" s="424" t="s">
        <v>110</v>
      </c>
      <c r="C1453" s="288" t="s">
        <v>25</v>
      </c>
      <c r="D1453" s="292"/>
      <c r="E1453" s="292"/>
      <c r="F1453" s="292"/>
      <c r="G1453" s="292"/>
      <c r="H1453" s="292"/>
      <c r="I1453" s="292"/>
      <c r="J1453" s="292"/>
      <c r="K1453" s="292"/>
      <c r="L1453" s="292"/>
      <c r="M1453" s="292"/>
      <c r="N1453" s="292"/>
      <c r="O1453" s="292"/>
      <c r="P1453" s="292"/>
      <c r="Q1453" s="292">
        <v>12</v>
      </c>
      <c r="R1453" s="292"/>
      <c r="S1453" s="292"/>
      <c r="T1453" s="292"/>
      <c r="U1453" s="292"/>
      <c r="V1453" s="292"/>
      <c r="W1453" s="292"/>
      <c r="X1453" s="292"/>
      <c r="Y1453" s="292"/>
      <c r="Z1453" s="292"/>
      <c r="AA1453" s="292"/>
      <c r="AB1453" s="292"/>
      <c r="AC1453" s="292"/>
      <c r="AD1453" s="292"/>
      <c r="AE1453" s="422"/>
      <c r="AF1453" s="406"/>
      <c r="AG1453" s="406"/>
      <c r="AH1453" s="406"/>
      <c r="AI1453" s="406"/>
      <c r="AJ1453" s="406"/>
      <c r="AK1453" s="406"/>
      <c r="AL1453" s="411"/>
      <c r="AM1453" s="411"/>
      <c r="AN1453" s="411"/>
      <c r="AO1453" s="411"/>
      <c r="AP1453" s="411"/>
      <c r="AQ1453" s="411"/>
      <c r="AR1453" s="411"/>
      <c r="AS1453" s="293">
        <f>SUM(AE1453:AR1453)</f>
        <v>0</v>
      </c>
    </row>
    <row r="1454" spans="1:45" outlineLevel="1">
      <c r="A1454" s="521"/>
      <c r="B1454" s="291" t="s">
        <v>736</v>
      </c>
      <c r="C1454" s="288" t="s">
        <v>163</v>
      </c>
      <c r="D1454" s="292"/>
      <c r="E1454" s="292"/>
      <c r="F1454" s="292"/>
      <c r="G1454" s="292"/>
      <c r="H1454" s="292"/>
      <c r="I1454" s="292"/>
      <c r="J1454" s="292"/>
      <c r="K1454" s="292"/>
      <c r="L1454" s="292"/>
      <c r="M1454" s="292"/>
      <c r="N1454" s="292"/>
      <c r="O1454" s="292"/>
      <c r="P1454" s="292"/>
      <c r="Q1454" s="292">
        <f>Q1453</f>
        <v>12</v>
      </c>
      <c r="R1454" s="292"/>
      <c r="S1454" s="292"/>
      <c r="T1454" s="292"/>
      <c r="U1454" s="292"/>
      <c r="V1454" s="292"/>
      <c r="W1454" s="292"/>
      <c r="X1454" s="292"/>
      <c r="Y1454" s="292"/>
      <c r="Z1454" s="292"/>
      <c r="AA1454" s="292"/>
      <c r="AB1454" s="292"/>
      <c r="AC1454" s="292"/>
      <c r="AD1454" s="292"/>
      <c r="AE1454" s="407">
        <f t="shared" ref="AE1454:AR1454" si="3570">AE1453</f>
        <v>0</v>
      </c>
      <c r="AF1454" s="407">
        <f t="shared" si="3570"/>
        <v>0</v>
      </c>
      <c r="AG1454" s="407">
        <f t="shared" si="3570"/>
        <v>0</v>
      </c>
      <c r="AH1454" s="407">
        <f t="shared" si="3570"/>
        <v>0</v>
      </c>
      <c r="AI1454" s="407">
        <f t="shared" si="3570"/>
        <v>0</v>
      </c>
      <c r="AJ1454" s="407">
        <f t="shared" si="3570"/>
        <v>0</v>
      </c>
      <c r="AK1454" s="407">
        <f t="shared" si="3570"/>
        <v>0</v>
      </c>
      <c r="AL1454" s="407">
        <f t="shared" si="3570"/>
        <v>0</v>
      </c>
      <c r="AM1454" s="407">
        <f t="shared" si="3570"/>
        <v>0</v>
      </c>
      <c r="AN1454" s="407">
        <f t="shared" si="3570"/>
        <v>0</v>
      </c>
      <c r="AO1454" s="407">
        <f t="shared" si="3570"/>
        <v>0</v>
      </c>
      <c r="AP1454" s="407">
        <f t="shared" si="3570"/>
        <v>0</v>
      </c>
      <c r="AQ1454" s="407">
        <f t="shared" si="3570"/>
        <v>0</v>
      </c>
      <c r="AR1454" s="407">
        <f t="shared" si="3570"/>
        <v>0</v>
      </c>
      <c r="AS1454" s="303"/>
    </row>
    <row r="1455" spans="1:45" ht="15.75" outlineLevel="1">
      <c r="A1455" s="521"/>
      <c r="B1455" s="320"/>
      <c r="C1455" s="297"/>
      <c r="D1455" s="288"/>
      <c r="E1455" s="288"/>
      <c r="F1455" s="288"/>
      <c r="G1455" s="288"/>
      <c r="H1455" s="288"/>
      <c r="I1455" s="288"/>
      <c r="J1455" s="288"/>
      <c r="K1455" s="288"/>
      <c r="L1455" s="288"/>
      <c r="M1455" s="288"/>
      <c r="N1455" s="288"/>
      <c r="O1455" s="288"/>
      <c r="P1455" s="288"/>
      <c r="Q1455" s="297"/>
      <c r="R1455" s="288"/>
      <c r="S1455" s="288"/>
      <c r="T1455" s="288"/>
      <c r="U1455" s="288"/>
      <c r="V1455" s="288"/>
      <c r="W1455" s="288"/>
      <c r="X1455" s="288"/>
      <c r="Y1455" s="288"/>
      <c r="Z1455" s="288"/>
      <c r="AA1455" s="288"/>
      <c r="AB1455" s="288"/>
      <c r="AC1455" s="288"/>
      <c r="AD1455" s="288"/>
      <c r="AE1455" s="408"/>
      <c r="AF1455" s="408"/>
      <c r="AG1455" s="408"/>
      <c r="AH1455" s="408"/>
      <c r="AI1455" s="408"/>
      <c r="AJ1455" s="408"/>
      <c r="AK1455" s="408"/>
      <c r="AL1455" s="408"/>
      <c r="AM1455" s="408"/>
      <c r="AN1455" s="408"/>
      <c r="AO1455" s="408"/>
      <c r="AP1455" s="408"/>
      <c r="AQ1455" s="408"/>
      <c r="AR1455" s="408"/>
      <c r="AS1455" s="303"/>
    </row>
    <row r="1456" spans="1:45" ht="15.75" outlineLevel="1">
      <c r="A1456" s="521"/>
      <c r="B1456" s="507" t="s">
        <v>500</v>
      </c>
      <c r="C1456" s="288"/>
      <c r="D1456" s="288"/>
      <c r="E1456" s="288"/>
      <c r="F1456" s="288"/>
      <c r="G1456" s="288"/>
      <c r="H1456" s="288"/>
      <c r="I1456" s="288"/>
      <c r="J1456" s="288"/>
      <c r="K1456" s="288"/>
      <c r="L1456" s="288"/>
      <c r="M1456" s="288"/>
      <c r="N1456" s="288"/>
      <c r="O1456" s="288"/>
      <c r="P1456" s="288"/>
      <c r="Q1456" s="288"/>
      <c r="R1456" s="288"/>
      <c r="S1456" s="288"/>
      <c r="T1456" s="288"/>
      <c r="U1456" s="288"/>
      <c r="V1456" s="288"/>
      <c r="W1456" s="288"/>
      <c r="X1456" s="288"/>
      <c r="Y1456" s="288"/>
      <c r="Z1456" s="288"/>
      <c r="AA1456" s="288"/>
      <c r="AB1456" s="288"/>
      <c r="AC1456" s="288"/>
      <c r="AD1456" s="288"/>
      <c r="AE1456" s="418"/>
      <c r="AF1456" s="421"/>
      <c r="AG1456" s="421"/>
      <c r="AH1456" s="421"/>
      <c r="AI1456" s="421"/>
      <c r="AJ1456" s="421"/>
      <c r="AK1456" s="421"/>
      <c r="AL1456" s="421"/>
      <c r="AM1456" s="421"/>
      <c r="AN1456" s="421"/>
      <c r="AO1456" s="421"/>
      <c r="AP1456" s="421"/>
      <c r="AQ1456" s="421"/>
      <c r="AR1456" s="421"/>
      <c r="AS1456" s="303"/>
    </row>
    <row r="1457" spans="1:45" ht="15.75" outlineLevel="1">
      <c r="A1457" s="521"/>
      <c r="B1457" s="493" t="s">
        <v>496</v>
      </c>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customHeight="1" outlineLevel="1">
      <c r="A1458" s="521">
        <v>21</v>
      </c>
      <c r="B1458" s="424" t="s">
        <v>113</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customHeight="1" outlineLevel="1">
      <c r="A1459" s="521"/>
      <c r="B1459" s="291" t="s">
        <v>736</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71">AF1458</f>
        <v>0</v>
      </c>
      <c r="AG1459" s="407">
        <f t="shared" si="3571"/>
        <v>0</v>
      </c>
      <c r="AH1459" s="407">
        <f t="shared" si="3571"/>
        <v>0</v>
      </c>
      <c r="AI1459" s="407">
        <f t="shared" si="3571"/>
        <v>0</v>
      </c>
      <c r="AJ1459" s="407">
        <f t="shared" si="3571"/>
        <v>0</v>
      </c>
      <c r="AK1459" s="407">
        <f t="shared" si="3571"/>
        <v>0</v>
      </c>
      <c r="AL1459" s="407">
        <f t="shared" si="3571"/>
        <v>0</v>
      </c>
      <c r="AM1459" s="407">
        <f t="shared" si="3571"/>
        <v>0</v>
      </c>
      <c r="AN1459" s="407">
        <f t="shared" si="3571"/>
        <v>0</v>
      </c>
      <c r="AO1459" s="407">
        <f t="shared" si="3571"/>
        <v>0</v>
      </c>
      <c r="AP1459" s="407">
        <f t="shared" si="3571"/>
        <v>0</v>
      </c>
      <c r="AQ1459" s="407">
        <f t="shared" si="3571"/>
        <v>0</v>
      </c>
      <c r="AR1459" s="407">
        <f t="shared" si="3571"/>
        <v>0</v>
      </c>
      <c r="AS1459" s="303"/>
    </row>
    <row r="1460" spans="1:45" ht="15"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18"/>
      <c r="AF1460" s="421"/>
      <c r="AG1460" s="421"/>
      <c r="AH1460" s="421"/>
      <c r="AI1460" s="421"/>
      <c r="AJ1460" s="421"/>
      <c r="AK1460" s="421"/>
      <c r="AL1460" s="421"/>
      <c r="AM1460" s="421"/>
      <c r="AN1460" s="421"/>
      <c r="AO1460" s="421"/>
      <c r="AP1460" s="421"/>
      <c r="AQ1460" s="421"/>
      <c r="AR1460" s="421"/>
      <c r="AS1460" s="303"/>
    </row>
    <row r="1461" spans="1:45" ht="15" customHeight="1" outlineLevel="1">
      <c r="A1461" s="521">
        <v>22</v>
      </c>
      <c r="B1461" s="424" t="s">
        <v>114</v>
      </c>
      <c r="C1461" s="288" t="s">
        <v>25</v>
      </c>
      <c r="D1461" s="292"/>
      <c r="E1461" s="292"/>
      <c r="F1461" s="292"/>
      <c r="G1461" s="292"/>
      <c r="H1461" s="292"/>
      <c r="I1461" s="292"/>
      <c r="J1461" s="292"/>
      <c r="K1461" s="292"/>
      <c r="L1461" s="292"/>
      <c r="M1461" s="292"/>
      <c r="N1461" s="292"/>
      <c r="O1461" s="292"/>
      <c r="P1461" s="292"/>
      <c r="Q1461" s="288"/>
      <c r="R1461" s="292"/>
      <c r="S1461" s="292"/>
      <c r="T1461" s="292"/>
      <c r="U1461" s="292"/>
      <c r="V1461" s="292"/>
      <c r="W1461" s="292"/>
      <c r="X1461" s="292"/>
      <c r="Y1461" s="292"/>
      <c r="Z1461" s="292"/>
      <c r="AA1461" s="292"/>
      <c r="AB1461" s="292"/>
      <c r="AC1461" s="292"/>
      <c r="AD1461" s="292"/>
      <c r="AE1461" s="406"/>
      <c r="AF1461" s="406"/>
      <c r="AG1461" s="406"/>
      <c r="AH1461" s="406"/>
      <c r="AI1461" s="406"/>
      <c r="AJ1461" s="406"/>
      <c r="AK1461" s="406"/>
      <c r="AL1461" s="406"/>
      <c r="AM1461" s="406"/>
      <c r="AN1461" s="406"/>
      <c r="AO1461" s="406"/>
      <c r="AP1461" s="406"/>
      <c r="AQ1461" s="406"/>
      <c r="AR1461" s="406"/>
      <c r="AS1461" s="293">
        <f>SUM(AE1461:AR1461)</f>
        <v>0</v>
      </c>
    </row>
    <row r="1462" spans="1:45" ht="15" customHeight="1" outlineLevel="1">
      <c r="A1462" s="521"/>
      <c r="B1462" s="291" t="s">
        <v>736</v>
      </c>
      <c r="C1462" s="288" t="s">
        <v>163</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7">
        <f>AE1461</f>
        <v>0</v>
      </c>
      <c r="AF1462" s="407">
        <f t="shared" ref="AF1462:AR1462" si="3572">AF1461</f>
        <v>0</v>
      </c>
      <c r="AG1462" s="407">
        <f t="shared" si="3572"/>
        <v>0</v>
      </c>
      <c r="AH1462" s="407">
        <f t="shared" si="3572"/>
        <v>0</v>
      </c>
      <c r="AI1462" s="407">
        <f t="shared" si="3572"/>
        <v>0</v>
      </c>
      <c r="AJ1462" s="407">
        <f t="shared" si="3572"/>
        <v>0</v>
      </c>
      <c r="AK1462" s="407">
        <f t="shared" si="3572"/>
        <v>0</v>
      </c>
      <c r="AL1462" s="407">
        <f t="shared" si="3572"/>
        <v>0</v>
      </c>
      <c r="AM1462" s="407">
        <f t="shared" si="3572"/>
        <v>0</v>
      </c>
      <c r="AN1462" s="407">
        <f t="shared" si="3572"/>
        <v>0</v>
      </c>
      <c r="AO1462" s="407">
        <f t="shared" si="3572"/>
        <v>0</v>
      </c>
      <c r="AP1462" s="407">
        <f t="shared" si="3572"/>
        <v>0</v>
      </c>
      <c r="AQ1462" s="407">
        <f t="shared" si="3572"/>
        <v>0</v>
      </c>
      <c r="AR1462" s="407">
        <f t="shared" si="3572"/>
        <v>0</v>
      </c>
      <c r="AS1462" s="303"/>
    </row>
    <row r="1463" spans="1:45" ht="15" customHeight="1" outlineLevel="1">
      <c r="A1463" s="521"/>
      <c r="B1463" s="291"/>
      <c r="C1463" s="288"/>
      <c r="D1463" s="288"/>
      <c r="E1463" s="288"/>
      <c r="F1463" s="288"/>
      <c r="G1463" s="288"/>
      <c r="H1463" s="288"/>
      <c r="I1463" s="288"/>
      <c r="J1463" s="288"/>
      <c r="K1463" s="288"/>
      <c r="L1463" s="288"/>
      <c r="M1463" s="288"/>
      <c r="N1463" s="288"/>
      <c r="O1463" s="288"/>
      <c r="P1463" s="288"/>
      <c r="Q1463" s="288"/>
      <c r="R1463" s="288"/>
      <c r="S1463" s="288"/>
      <c r="T1463" s="288"/>
      <c r="U1463" s="288"/>
      <c r="V1463" s="288"/>
      <c r="W1463" s="288"/>
      <c r="X1463" s="288"/>
      <c r="Y1463" s="288"/>
      <c r="Z1463" s="288"/>
      <c r="AA1463" s="288"/>
      <c r="AB1463" s="288"/>
      <c r="AC1463" s="288"/>
      <c r="AD1463" s="288"/>
      <c r="AE1463" s="418"/>
      <c r="AF1463" s="421"/>
      <c r="AG1463" s="421"/>
      <c r="AH1463" s="421"/>
      <c r="AI1463" s="421"/>
      <c r="AJ1463" s="421"/>
      <c r="AK1463" s="421"/>
      <c r="AL1463" s="421"/>
      <c r="AM1463" s="421"/>
      <c r="AN1463" s="421"/>
      <c r="AO1463" s="421"/>
      <c r="AP1463" s="421"/>
      <c r="AQ1463" s="421"/>
      <c r="AR1463" s="421"/>
      <c r="AS1463" s="303"/>
    </row>
    <row r="1464" spans="1:45" ht="15" customHeight="1" outlineLevel="1">
      <c r="A1464" s="521">
        <v>23</v>
      </c>
      <c r="B1464" s="424" t="s">
        <v>115</v>
      </c>
      <c r="C1464" s="288" t="s">
        <v>25</v>
      </c>
      <c r="D1464" s="292"/>
      <c r="E1464" s="292"/>
      <c r="F1464" s="292"/>
      <c r="G1464" s="292"/>
      <c r="H1464" s="292"/>
      <c r="I1464" s="292"/>
      <c r="J1464" s="292"/>
      <c r="K1464" s="292"/>
      <c r="L1464" s="292"/>
      <c r="M1464" s="292"/>
      <c r="N1464" s="292"/>
      <c r="O1464" s="292"/>
      <c r="P1464" s="292"/>
      <c r="Q1464" s="288"/>
      <c r="R1464" s="292"/>
      <c r="S1464" s="292"/>
      <c r="T1464" s="292"/>
      <c r="U1464" s="292"/>
      <c r="V1464" s="292"/>
      <c r="W1464" s="292"/>
      <c r="X1464" s="292"/>
      <c r="Y1464" s="292"/>
      <c r="Z1464" s="292"/>
      <c r="AA1464" s="292"/>
      <c r="AB1464" s="292"/>
      <c r="AC1464" s="292"/>
      <c r="AD1464" s="292"/>
      <c r="AE1464" s="406"/>
      <c r="AF1464" s="406"/>
      <c r="AG1464" s="406"/>
      <c r="AH1464" s="406"/>
      <c r="AI1464" s="406"/>
      <c r="AJ1464" s="406"/>
      <c r="AK1464" s="406"/>
      <c r="AL1464" s="406"/>
      <c r="AM1464" s="406"/>
      <c r="AN1464" s="406"/>
      <c r="AO1464" s="406"/>
      <c r="AP1464" s="406"/>
      <c r="AQ1464" s="406"/>
      <c r="AR1464" s="406"/>
      <c r="AS1464" s="293">
        <f>SUM(AE1464:AR1464)</f>
        <v>0</v>
      </c>
    </row>
    <row r="1465" spans="1:45" ht="15" customHeight="1" outlineLevel="1">
      <c r="A1465" s="521"/>
      <c r="B1465" s="291" t="s">
        <v>736</v>
      </c>
      <c r="C1465" s="288" t="s">
        <v>163</v>
      </c>
      <c r="D1465" s="292"/>
      <c r="E1465" s="292"/>
      <c r="F1465" s="292"/>
      <c r="G1465" s="292"/>
      <c r="H1465" s="292"/>
      <c r="I1465" s="292"/>
      <c r="J1465" s="292"/>
      <c r="K1465" s="292"/>
      <c r="L1465" s="292"/>
      <c r="M1465" s="292"/>
      <c r="N1465" s="292"/>
      <c r="O1465" s="292"/>
      <c r="P1465" s="292"/>
      <c r="Q1465" s="288"/>
      <c r="R1465" s="292"/>
      <c r="S1465" s="292"/>
      <c r="T1465" s="292"/>
      <c r="U1465" s="292"/>
      <c r="V1465" s="292"/>
      <c r="W1465" s="292"/>
      <c r="X1465" s="292"/>
      <c r="Y1465" s="292"/>
      <c r="Z1465" s="292"/>
      <c r="AA1465" s="292"/>
      <c r="AB1465" s="292"/>
      <c r="AC1465" s="292"/>
      <c r="AD1465" s="292"/>
      <c r="AE1465" s="407">
        <f>AE1464</f>
        <v>0</v>
      </c>
      <c r="AF1465" s="407">
        <f t="shared" ref="AF1465:AR1465" si="3573">AF1464</f>
        <v>0</v>
      </c>
      <c r="AG1465" s="407">
        <f t="shared" si="3573"/>
        <v>0</v>
      </c>
      <c r="AH1465" s="407">
        <f t="shared" si="3573"/>
        <v>0</v>
      </c>
      <c r="AI1465" s="407">
        <f t="shared" si="3573"/>
        <v>0</v>
      </c>
      <c r="AJ1465" s="407">
        <f t="shared" si="3573"/>
        <v>0</v>
      </c>
      <c r="AK1465" s="407">
        <f t="shared" si="3573"/>
        <v>0</v>
      </c>
      <c r="AL1465" s="407">
        <f t="shared" si="3573"/>
        <v>0</v>
      </c>
      <c r="AM1465" s="407">
        <f t="shared" si="3573"/>
        <v>0</v>
      </c>
      <c r="AN1465" s="407">
        <f t="shared" si="3573"/>
        <v>0</v>
      </c>
      <c r="AO1465" s="407">
        <f t="shared" si="3573"/>
        <v>0</v>
      </c>
      <c r="AP1465" s="407">
        <f t="shared" si="3573"/>
        <v>0</v>
      </c>
      <c r="AQ1465" s="407">
        <f t="shared" si="3573"/>
        <v>0</v>
      </c>
      <c r="AR1465" s="407">
        <f t="shared" si="3573"/>
        <v>0</v>
      </c>
      <c r="AS1465" s="303"/>
    </row>
    <row r="1466" spans="1:45" ht="15" customHeight="1" outlineLevel="1">
      <c r="A1466" s="521"/>
      <c r="B1466" s="426"/>
      <c r="C1466" s="288"/>
      <c r="D1466" s="288"/>
      <c r="E1466" s="288"/>
      <c r="F1466" s="288"/>
      <c r="G1466" s="288"/>
      <c r="H1466" s="288"/>
      <c r="I1466" s="288"/>
      <c r="J1466" s="288"/>
      <c r="K1466" s="288"/>
      <c r="L1466" s="288"/>
      <c r="M1466" s="288"/>
      <c r="N1466" s="288"/>
      <c r="O1466" s="288"/>
      <c r="P1466" s="288"/>
      <c r="Q1466" s="288"/>
      <c r="R1466" s="288"/>
      <c r="S1466" s="288"/>
      <c r="T1466" s="288"/>
      <c r="U1466" s="288"/>
      <c r="V1466" s="288"/>
      <c r="W1466" s="288"/>
      <c r="X1466" s="288"/>
      <c r="Y1466" s="288"/>
      <c r="Z1466" s="288"/>
      <c r="AA1466" s="288"/>
      <c r="AB1466" s="288"/>
      <c r="AC1466" s="288"/>
      <c r="AD1466" s="288"/>
      <c r="AE1466" s="418"/>
      <c r="AF1466" s="421"/>
      <c r="AG1466" s="421"/>
      <c r="AH1466" s="421"/>
      <c r="AI1466" s="421"/>
      <c r="AJ1466" s="421"/>
      <c r="AK1466" s="421"/>
      <c r="AL1466" s="421"/>
      <c r="AM1466" s="421"/>
      <c r="AN1466" s="421"/>
      <c r="AO1466" s="421"/>
      <c r="AP1466" s="421"/>
      <c r="AQ1466" s="421"/>
      <c r="AR1466" s="421"/>
      <c r="AS1466" s="303"/>
    </row>
    <row r="1467" spans="1:45" ht="15" customHeight="1" outlineLevel="1">
      <c r="A1467" s="521">
        <v>24</v>
      </c>
      <c r="B1467" s="424" t="s">
        <v>116</v>
      </c>
      <c r="C1467" s="288" t="s">
        <v>25</v>
      </c>
      <c r="D1467" s="292"/>
      <c r="E1467" s="292"/>
      <c r="F1467" s="292"/>
      <c r="G1467" s="292"/>
      <c r="H1467" s="292"/>
      <c r="I1467" s="292"/>
      <c r="J1467" s="292"/>
      <c r="K1467" s="292"/>
      <c r="L1467" s="292"/>
      <c r="M1467" s="292"/>
      <c r="N1467" s="292"/>
      <c r="O1467" s="292"/>
      <c r="P1467" s="292"/>
      <c r="Q1467" s="288"/>
      <c r="R1467" s="292"/>
      <c r="S1467" s="292"/>
      <c r="T1467" s="292"/>
      <c r="U1467" s="292"/>
      <c r="V1467" s="292"/>
      <c r="W1467" s="292"/>
      <c r="X1467" s="292"/>
      <c r="Y1467" s="292"/>
      <c r="Z1467" s="292"/>
      <c r="AA1467" s="292"/>
      <c r="AB1467" s="292"/>
      <c r="AC1467" s="292"/>
      <c r="AD1467" s="292"/>
      <c r="AE1467" s="406"/>
      <c r="AF1467" s="406"/>
      <c r="AG1467" s="406"/>
      <c r="AH1467" s="406"/>
      <c r="AI1467" s="406"/>
      <c r="AJ1467" s="406"/>
      <c r="AK1467" s="406"/>
      <c r="AL1467" s="406"/>
      <c r="AM1467" s="406"/>
      <c r="AN1467" s="406"/>
      <c r="AO1467" s="406"/>
      <c r="AP1467" s="406"/>
      <c r="AQ1467" s="406"/>
      <c r="AR1467" s="406"/>
      <c r="AS1467" s="293">
        <f>SUM(AE1467:AR1467)</f>
        <v>0</v>
      </c>
    </row>
    <row r="1468" spans="1:45" ht="15" customHeight="1" outlineLevel="1">
      <c r="A1468" s="521"/>
      <c r="B1468" s="291" t="s">
        <v>736</v>
      </c>
      <c r="C1468" s="288" t="s">
        <v>163</v>
      </c>
      <c r="D1468" s="292"/>
      <c r="E1468" s="292"/>
      <c r="F1468" s="292"/>
      <c r="G1468" s="292"/>
      <c r="H1468" s="292"/>
      <c r="I1468" s="292"/>
      <c r="J1468" s="292"/>
      <c r="K1468" s="292"/>
      <c r="L1468" s="292"/>
      <c r="M1468" s="292"/>
      <c r="N1468" s="292"/>
      <c r="O1468" s="292"/>
      <c r="P1468" s="292"/>
      <c r="Q1468" s="288"/>
      <c r="R1468" s="292"/>
      <c r="S1468" s="292"/>
      <c r="T1468" s="292"/>
      <c r="U1468" s="292"/>
      <c r="V1468" s="292"/>
      <c r="W1468" s="292"/>
      <c r="X1468" s="292"/>
      <c r="Y1468" s="292"/>
      <c r="Z1468" s="292"/>
      <c r="AA1468" s="292"/>
      <c r="AB1468" s="292"/>
      <c r="AC1468" s="292"/>
      <c r="AD1468" s="292"/>
      <c r="AE1468" s="407">
        <f>AE1467</f>
        <v>0</v>
      </c>
      <c r="AF1468" s="407">
        <f t="shared" ref="AF1468:AR1468" si="3574">AF1467</f>
        <v>0</v>
      </c>
      <c r="AG1468" s="407">
        <f t="shared" si="3574"/>
        <v>0</v>
      </c>
      <c r="AH1468" s="407">
        <f t="shared" si="3574"/>
        <v>0</v>
      </c>
      <c r="AI1468" s="407">
        <f t="shared" si="3574"/>
        <v>0</v>
      </c>
      <c r="AJ1468" s="407">
        <f t="shared" si="3574"/>
        <v>0</v>
      </c>
      <c r="AK1468" s="407">
        <f t="shared" si="3574"/>
        <v>0</v>
      </c>
      <c r="AL1468" s="407">
        <f t="shared" si="3574"/>
        <v>0</v>
      </c>
      <c r="AM1468" s="407">
        <f t="shared" si="3574"/>
        <v>0</v>
      </c>
      <c r="AN1468" s="407">
        <f t="shared" si="3574"/>
        <v>0</v>
      </c>
      <c r="AO1468" s="407">
        <f t="shared" si="3574"/>
        <v>0</v>
      </c>
      <c r="AP1468" s="407">
        <f t="shared" si="3574"/>
        <v>0</v>
      </c>
      <c r="AQ1468" s="407">
        <f t="shared" si="3574"/>
        <v>0</v>
      </c>
      <c r="AR1468" s="407">
        <f t="shared" si="3574"/>
        <v>0</v>
      </c>
      <c r="AS1468" s="303"/>
    </row>
    <row r="1469" spans="1:45" ht="15" customHeight="1" outlineLevel="1">
      <c r="A1469" s="521"/>
      <c r="B1469" s="291"/>
      <c r="C1469" s="288"/>
      <c r="D1469" s="288"/>
      <c r="E1469" s="288"/>
      <c r="F1469" s="288"/>
      <c r="G1469" s="288"/>
      <c r="H1469" s="288"/>
      <c r="I1469" s="288"/>
      <c r="J1469" s="288"/>
      <c r="K1469" s="288"/>
      <c r="L1469" s="288"/>
      <c r="M1469" s="288"/>
      <c r="N1469" s="288"/>
      <c r="O1469" s="288"/>
      <c r="P1469" s="288"/>
      <c r="Q1469" s="288"/>
      <c r="R1469" s="288"/>
      <c r="S1469" s="288"/>
      <c r="T1469" s="288"/>
      <c r="U1469" s="288"/>
      <c r="V1469" s="288"/>
      <c r="W1469" s="288"/>
      <c r="X1469" s="288"/>
      <c r="Y1469" s="288"/>
      <c r="Z1469" s="288"/>
      <c r="AA1469" s="288"/>
      <c r="AB1469" s="288"/>
      <c r="AC1469" s="288"/>
      <c r="AD1469" s="288"/>
      <c r="AE1469" s="408"/>
      <c r="AF1469" s="421"/>
      <c r="AG1469" s="421"/>
      <c r="AH1469" s="421"/>
      <c r="AI1469" s="421"/>
      <c r="AJ1469" s="421"/>
      <c r="AK1469" s="421"/>
      <c r="AL1469" s="421"/>
      <c r="AM1469" s="421"/>
      <c r="AN1469" s="421"/>
      <c r="AO1469" s="421"/>
      <c r="AP1469" s="421"/>
      <c r="AQ1469" s="421"/>
      <c r="AR1469" s="421"/>
      <c r="AS1469" s="303"/>
    </row>
    <row r="1470" spans="1:45" ht="15" customHeight="1" outlineLevel="1">
      <c r="A1470" s="521"/>
      <c r="B1470" s="285" t="s">
        <v>497</v>
      </c>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customHeight="1" outlineLevel="1">
      <c r="A1471" s="521">
        <v>25</v>
      </c>
      <c r="B1471" s="424" t="s">
        <v>117</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customHeight="1" outlineLevel="1">
      <c r="A1472" s="521"/>
      <c r="B1472" s="291" t="s">
        <v>736</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 t="shared" ref="AF1472:AR1472" si="3575">AF1471</f>
        <v>0</v>
      </c>
      <c r="AG1472" s="407">
        <f t="shared" si="3575"/>
        <v>0</v>
      </c>
      <c r="AH1472" s="407">
        <f t="shared" si="3575"/>
        <v>0</v>
      </c>
      <c r="AI1472" s="407">
        <f t="shared" si="3575"/>
        <v>0</v>
      </c>
      <c r="AJ1472" s="407">
        <f t="shared" si="3575"/>
        <v>0</v>
      </c>
      <c r="AK1472" s="407">
        <f t="shared" si="3575"/>
        <v>0</v>
      </c>
      <c r="AL1472" s="407">
        <f t="shared" si="3575"/>
        <v>0</v>
      </c>
      <c r="AM1472" s="407">
        <f t="shared" si="3575"/>
        <v>0</v>
      </c>
      <c r="AN1472" s="407">
        <f t="shared" si="3575"/>
        <v>0</v>
      </c>
      <c r="AO1472" s="407">
        <f t="shared" si="3575"/>
        <v>0</v>
      </c>
      <c r="AP1472" s="407">
        <f t="shared" si="3575"/>
        <v>0</v>
      </c>
      <c r="AQ1472" s="407">
        <f t="shared" si="3575"/>
        <v>0</v>
      </c>
      <c r="AR1472" s="407">
        <f t="shared" si="3575"/>
        <v>0</v>
      </c>
      <c r="AS1472" s="303"/>
    </row>
    <row r="1473" spans="1:45" ht="15"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customHeight="1" outlineLevel="1">
      <c r="A1474" s="521">
        <v>26</v>
      </c>
      <c r="B1474" s="424" t="s">
        <v>1046</v>
      </c>
      <c r="C1474" s="288" t="s">
        <v>25</v>
      </c>
      <c r="D1474" s="292"/>
      <c r="E1474" s="292"/>
      <c r="F1474" s="292"/>
      <c r="G1474" s="292"/>
      <c r="H1474" s="292"/>
      <c r="I1474" s="292"/>
      <c r="J1474" s="292"/>
      <c r="K1474" s="292"/>
      <c r="L1474" s="292"/>
      <c r="M1474" s="292"/>
      <c r="N1474" s="292"/>
      <c r="O1474" s="292"/>
      <c r="P1474" s="292"/>
      <c r="Q1474" s="292">
        <v>12</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customHeight="1" outlineLevel="1">
      <c r="A1475" s="521"/>
      <c r="B1475" s="291" t="s">
        <v>736</v>
      </c>
      <c r="C1475" s="288" t="s">
        <v>163</v>
      </c>
      <c r="D1475" s="292"/>
      <c r="E1475" s="292"/>
      <c r="F1475" s="292"/>
      <c r="G1475" s="292"/>
      <c r="H1475" s="292"/>
      <c r="I1475" s="292"/>
      <c r="J1475" s="292"/>
      <c r="K1475" s="292"/>
      <c r="L1475" s="292"/>
      <c r="M1475" s="292"/>
      <c r="N1475" s="292"/>
      <c r="O1475" s="292"/>
      <c r="P1475" s="292"/>
      <c r="Q1475" s="292">
        <f>Q1474</f>
        <v>12</v>
      </c>
      <c r="R1475" s="292"/>
      <c r="S1475" s="292"/>
      <c r="T1475" s="292"/>
      <c r="U1475" s="292"/>
      <c r="V1475" s="292"/>
      <c r="W1475" s="292"/>
      <c r="X1475" s="292"/>
      <c r="Y1475" s="292"/>
      <c r="Z1475" s="292"/>
      <c r="AA1475" s="292"/>
      <c r="AB1475" s="292"/>
      <c r="AC1475" s="292"/>
      <c r="AD1475" s="292"/>
      <c r="AE1475" s="407">
        <f>AE1474</f>
        <v>0</v>
      </c>
      <c r="AF1475" s="407">
        <f t="shared" ref="AF1475:AR1475" si="3576">AF1474</f>
        <v>0</v>
      </c>
      <c r="AG1475" s="407">
        <f t="shared" si="3576"/>
        <v>0</v>
      </c>
      <c r="AH1475" s="407">
        <f t="shared" si="3576"/>
        <v>0</v>
      </c>
      <c r="AI1475" s="407">
        <f t="shared" si="3576"/>
        <v>0</v>
      </c>
      <c r="AJ1475" s="407">
        <f t="shared" si="3576"/>
        <v>0</v>
      </c>
      <c r="AK1475" s="407">
        <f t="shared" si="3576"/>
        <v>0</v>
      </c>
      <c r="AL1475" s="407">
        <f t="shared" si="3576"/>
        <v>0</v>
      </c>
      <c r="AM1475" s="407">
        <f t="shared" si="3576"/>
        <v>0</v>
      </c>
      <c r="AN1475" s="407">
        <f t="shared" si="3576"/>
        <v>0</v>
      </c>
      <c r="AO1475" s="407">
        <f t="shared" si="3576"/>
        <v>0</v>
      </c>
      <c r="AP1475" s="407">
        <f t="shared" si="3576"/>
        <v>0</v>
      </c>
      <c r="AQ1475" s="407">
        <f t="shared" si="3576"/>
        <v>0</v>
      </c>
      <c r="AR1475" s="407">
        <f t="shared" si="3576"/>
        <v>0</v>
      </c>
      <c r="AS1475" s="303"/>
    </row>
    <row r="1476" spans="1:45" ht="15"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customHeight="1" outlineLevel="1">
      <c r="A1477" s="521">
        <v>27</v>
      </c>
      <c r="B1477" s="424" t="s">
        <v>119</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customHeight="1" outlineLevel="1">
      <c r="A1478" s="521"/>
      <c r="B1478" s="291" t="s">
        <v>736</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577">AF1477</f>
        <v>0</v>
      </c>
      <c r="AG1478" s="407">
        <f t="shared" si="3577"/>
        <v>0</v>
      </c>
      <c r="AH1478" s="407">
        <f t="shared" si="3577"/>
        <v>0</v>
      </c>
      <c r="AI1478" s="407">
        <f t="shared" si="3577"/>
        <v>0</v>
      </c>
      <c r="AJ1478" s="407">
        <f t="shared" si="3577"/>
        <v>0</v>
      </c>
      <c r="AK1478" s="407">
        <f t="shared" si="3577"/>
        <v>0</v>
      </c>
      <c r="AL1478" s="407">
        <f t="shared" si="3577"/>
        <v>0</v>
      </c>
      <c r="AM1478" s="407">
        <f t="shared" si="3577"/>
        <v>0</v>
      </c>
      <c r="AN1478" s="407">
        <f t="shared" si="3577"/>
        <v>0</v>
      </c>
      <c r="AO1478" s="407">
        <f t="shared" si="3577"/>
        <v>0</v>
      </c>
      <c r="AP1478" s="407">
        <f t="shared" si="3577"/>
        <v>0</v>
      </c>
      <c r="AQ1478" s="407">
        <f t="shared" si="3577"/>
        <v>0</v>
      </c>
      <c r="AR1478" s="407">
        <f t="shared" si="3577"/>
        <v>0</v>
      </c>
      <c r="AS1478" s="303"/>
    </row>
    <row r="1479" spans="1:45" ht="15"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customHeight="1" outlineLevel="1">
      <c r="A1480" s="521">
        <v>28</v>
      </c>
      <c r="B1480" s="424" t="s">
        <v>120</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customHeight="1" outlineLevel="1">
      <c r="A1481" s="521"/>
      <c r="B1481" s="291" t="s">
        <v>736</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AF1480</f>
        <v>0</v>
      </c>
      <c r="AG1481" s="407">
        <f t="shared" ref="AG1481:AJ1481" si="3578">AG1480</f>
        <v>0</v>
      </c>
      <c r="AH1481" s="407">
        <f t="shared" si="3578"/>
        <v>0</v>
      </c>
      <c r="AI1481" s="407">
        <f t="shared" si="3578"/>
        <v>0</v>
      </c>
      <c r="AJ1481" s="407">
        <f t="shared" si="3578"/>
        <v>0</v>
      </c>
      <c r="AK1481" s="407">
        <f>AK1480</f>
        <v>0</v>
      </c>
      <c r="AL1481" s="407">
        <f t="shared" ref="AL1481:AR1481" si="3579">AL1480</f>
        <v>0</v>
      </c>
      <c r="AM1481" s="407">
        <f t="shared" si="3579"/>
        <v>0</v>
      </c>
      <c r="AN1481" s="407">
        <f t="shared" si="3579"/>
        <v>0</v>
      </c>
      <c r="AO1481" s="407">
        <f t="shared" si="3579"/>
        <v>0</v>
      </c>
      <c r="AP1481" s="407">
        <f t="shared" si="3579"/>
        <v>0</v>
      </c>
      <c r="AQ1481" s="407">
        <f t="shared" si="3579"/>
        <v>0</v>
      </c>
      <c r="AR1481" s="407">
        <f t="shared" si="3579"/>
        <v>0</v>
      </c>
      <c r="AS1481" s="303"/>
    </row>
    <row r="1482" spans="1:45" ht="15" customHeight="1" outlineLevel="1">
      <c r="A1482" s="521"/>
      <c r="B1482" s="291"/>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customHeight="1" outlineLevel="1">
      <c r="A1483" s="521">
        <v>29</v>
      </c>
      <c r="B1483" s="424" t="s">
        <v>121</v>
      </c>
      <c r="C1483" s="288" t="s">
        <v>25</v>
      </c>
      <c r="D1483" s="292"/>
      <c r="E1483" s="292"/>
      <c r="F1483" s="292"/>
      <c r="G1483" s="292"/>
      <c r="H1483" s="292"/>
      <c r="I1483" s="292"/>
      <c r="J1483" s="292"/>
      <c r="K1483" s="292"/>
      <c r="L1483" s="292"/>
      <c r="M1483" s="292"/>
      <c r="N1483" s="292"/>
      <c r="O1483" s="292"/>
      <c r="P1483" s="292"/>
      <c r="Q1483" s="292">
        <v>3</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customHeight="1" outlineLevel="1">
      <c r="A1484" s="521"/>
      <c r="B1484" s="291" t="s">
        <v>736</v>
      </c>
      <c r="C1484" s="288" t="s">
        <v>163</v>
      </c>
      <c r="D1484" s="292"/>
      <c r="E1484" s="292"/>
      <c r="F1484" s="292"/>
      <c r="G1484" s="292"/>
      <c r="H1484" s="292"/>
      <c r="I1484" s="292"/>
      <c r="J1484" s="292"/>
      <c r="K1484" s="292"/>
      <c r="L1484" s="292"/>
      <c r="M1484" s="292"/>
      <c r="N1484" s="292"/>
      <c r="O1484" s="292"/>
      <c r="P1484" s="292"/>
      <c r="Q1484" s="292">
        <f>Q1483</f>
        <v>3</v>
      </c>
      <c r="R1484" s="292"/>
      <c r="S1484" s="292"/>
      <c r="T1484" s="292"/>
      <c r="U1484" s="292"/>
      <c r="V1484" s="292"/>
      <c r="W1484" s="292"/>
      <c r="X1484" s="292"/>
      <c r="Y1484" s="292"/>
      <c r="Z1484" s="292"/>
      <c r="AA1484" s="292"/>
      <c r="AB1484" s="292"/>
      <c r="AC1484" s="292"/>
      <c r="AD1484" s="292"/>
      <c r="AE1484" s="407">
        <f>AE1483</f>
        <v>0</v>
      </c>
      <c r="AF1484" s="407">
        <f t="shared" ref="AF1484:AR1484" si="3580">AF1483</f>
        <v>0</v>
      </c>
      <c r="AG1484" s="407">
        <f t="shared" si="3580"/>
        <v>0</v>
      </c>
      <c r="AH1484" s="407">
        <f t="shared" si="3580"/>
        <v>0</v>
      </c>
      <c r="AI1484" s="407">
        <f t="shared" si="3580"/>
        <v>0</v>
      </c>
      <c r="AJ1484" s="407">
        <f t="shared" si="3580"/>
        <v>0</v>
      </c>
      <c r="AK1484" s="407">
        <f t="shared" si="3580"/>
        <v>0</v>
      </c>
      <c r="AL1484" s="407">
        <f t="shared" si="3580"/>
        <v>0</v>
      </c>
      <c r="AM1484" s="407">
        <f t="shared" si="3580"/>
        <v>0</v>
      </c>
      <c r="AN1484" s="407">
        <f t="shared" si="3580"/>
        <v>0</v>
      </c>
      <c r="AO1484" s="407">
        <f t="shared" si="3580"/>
        <v>0</v>
      </c>
      <c r="AP1484" s="407">
        <f t="shared" si="3580"/>
        <v>0</v>
      </c>
      <c r="AQ1484" s="407">
        <f t="shared" si="3580"/>
        <v>0</v>
      </c>
      <c r="AR1484" s="407">
        <f t="shared" si="3580"/>
        <v>0</v>
      </c>
      <c r="AS1484" s="303"/>
    </row>
    <row r="1485" spans="1:45" ht="15" customHeight="1" outlineLevel="1">
      <c r="A1485" s="521"/>
      <c r="B1485" s="291"/>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customHeight="1" outlineLevel="1">
      <c r="A1486" s="521">
        <v>30</v>
      </c>
      <c r="B1486" s="424" t="s">
        <v>122</v>
      </c>
      <c r="C1486" s="288" t="s">
        <v>25</v>
      </c>
      <c r="D1486" s="292"/>
      <c r="E1486" s="292"/>
      <c r="F1486" s="292"/>
      <c r="G1486" s="292"/>
      <c r="H1486" s="292"/>
      <c r="I1486" s="292"/>
      <c r="J1486" s="292"/>
      <c r="K1486" s="292"/>
      <c r="L1486" s="292"/>
      <c r="M1486" s="292"/>
      <c r="N1486" s="292"/>
      <c r="O1486" s="292"/>
      <c r="P1486" s="292"/>
      <c r="Q1486" s="292">
        <v>12</v>
      </c>
      <c r="R1486" s="292"/>
      <c r="S1486" s="292"/>
      <c r="T1486" s="292"/>
      <c r="U1486" s="292"/>
      <c r="V1486" s="292"/>
      <c r="W1486" s="292"/>
      <c r="X1486" s="292"/>
      <c r="Y1486" s="292"/>
      <c r="Z1486" s="292"/>
      <c r="AA1486" s="292"/>
      <c r="AB1486" s="292"/>
      <c r="AC1486" s="292"/>
      <c r="AD1486" s="292"/>
      <c r="AE1486" s="422"/>
      <c r="AF1486" s="411"/>
      <c r="AG1486" s="411"/>
      <c r="AH1486" s="411"/>
      <c r="AI1486" s="411"/>
      <c r="AJ1486" s="411"/>
      <c r="AK1486" s="411"/>
      <c r="AL1486" s="411"/>
      <c r="AM1486" s="411"/>
      <c r="AN1486" s="411"/>
      <c r="AO1486" s="411"/>
      <c r="AP1486" s="411"/>
      <c r="AQ1486" s="411"/>
      <c r="AR1486" s="411"/>
      <c r="AS1486" s="293">
        <f>SUM(AE1486:AR1486)</f>
        <v>0</v>
      </c>
    </row>
    <row r="1487" spans="1:45" ht="15" customHeight="1" outlineLevel="1">
      <c r="A1487" s="521"/>
      <c r="B1487" s="291" t="s">
        <v>736</v>
      </c>
      <c r="C1487" s="288" t="s">
        <v>163</v>
      </c>
      <c r="D1487" s="292"/>
      <c r="E1487" s="292"/>
      <c r="F1487" s="292"/>
      <c r="G1487" s="292"/>
      <c r="H1487" s="292"/>
      <c r="I1487" s="292"/>
      <c r="J1487" s="292"/>
      <c r="K1487" s="292"/>
      <c r="L1487" s="292"/>
      <c r="M1487" s="292"/>
      <c r="N1487" s="292"/>
      <c r="O1487" s="292"/>
      <c r="P1487" s="292"/>
      <c r="Q1487" s="292">
        <f>Q1486</f>
        <v>12</v>
      </c>
      <c r="R1487" s="292"/>
      <c r="S1487" s="292"/>
      <c r="T1487" s="292"/>
      <c r="U1487" s="292"/>
      <c r="V1487" s="292"/>
      <c r="W1487" s="292"/>
      <c r="X1487" s="292"/>
      <c r="Y1487" s="292"/>
      <c r="Z1487" s="292"/>
      <c r="AA1487" s="292"/>
      <c r="AB1487" s="292"/>
      <c r="AC1487" s="292"/>
      <c r="AD1487" s="292"/>
      <c r="AE1487" s="407">
        <f>AE1486</f>
        <v>0</v>
      </c>
      <c r="AF1487" s="407">
        <f t="shared" ref="AF1487:AR1487" si="3581">AF1486</f>
        <v>0</v>
      </c>
      <c r="AG1487" s="407">
        <f t="shared" si="3581"/>
        <v>0</v>
      </c>
      <c r="AH1487" s="407">
        <f t="shared" si="3581"/>
        <v>0</v>
      </c>
      <c r="AI1487" s="407">
        <f t="shared" si="3581"/>
        <v>0</v>
      </c>
      <c r="AJ1487" s="407">
        <f t="shared" si="3581"/>
        <v>0</v>
      </c>
      <c r="AK1487" s="407">
        <f t="shared" si="3581"/>
        <v>0</v>
      </c>
      <c r="AL1487" s="407">
        <f t="shared" si="3581"/>
        <v>0</v>
      </c>
      <c r="AM1487" s="407">
        <f t="shared" si="3581"/>
        <v>0</v>
      </c>
      <c r="AN1487" s="407">
        <f t="shared" si="3581"/>
        <v>0</v>
      </c>
      <c r="AO1487" s="407">
        <f t="shared" si="3581"/>
        <v>0</v>
      </c>
      <c r="AP1487" s="407">
        <f t="shared" si="3581"/>
        <v>0</v>
      </c>
      <c r="AQ1487" s="407">
        <f t="shared" si="3581"/>
        <v>0</v>
      </c>
      <c r="AR1487" s="407">
        <f t="shared" si="3581"/>
        <v>0</v>
      </c>
      <c r="AS1487" s="303"/>
    </row>
    <row r="1488" spans="1:45" ht="15" customHeight="1" outlineLevel="1">
      <c r="A1488" s="521"/>
      <c r="B1488" s="291"/>
      <c r="C1488" s="288"/>
      <c r="D1488" s="288"/>
      <c r="E1488" s="288"/>
      <c r="F1488" s="288"/>
      <c r="G1488" s="288"/>
      <c r="H1488" s="288"/>
      <c r="I1488" s="288"/>
      <c r="J1488" s="288"/>
      <c r="K1488" s="288"/>
      <c r="L1488" s="288"/>
      <c r="M1488" s="288"/>
      <c r="N1488" s="288"/>
      <c r="O1488" s="288"/>
      <c r="P1488" s="288"/>
      <c r="Q1488" s="288"/>
      <c r="R1488" s="288"/>
      <c r="S1488" s="288"/>
      <c r="T1488" s="288"/>
      <c r="U1488" s="288"/>
      <c r="V1488" s="288"/>
      <c r="W1488" s="288"/>
      <c r="X1488" s="288"/>
      <c r="Y1488" s="288"/>
      <c r="Z1488" s="288"/>
      <c r="AA1488" s="288"/>
      <c r="AB1488" s="288"/>
      <c r="AC1488" s="288"/>
      <c r="AD1488" s="288"/>
      <c r="AE1488" s="408"/>
      <c r="AF1488" s="421"/>
      <c r="AG1488" s="421"/>
      <c r="AH1488" s="421"/>
      <c r="AI1488" s="421"/>
      <c r="AJ1488" s="421"/>
      <c r="AK1488" s="421"/>
      <c r="AL1488" s="421"/>
      <c r="AM1488" s="421"/>
      <c r="AN1488" s="421"/>
      <c r="AO1488" s="421"/>
      <c r="AP1488" s="421"/>
      <c r="AQ1488" s="421"/>
      <c r="AR1488" s="421"/>
      <c r="AS1488" s="303"/>
    </row>
    <row r="1489" spans="1:45" ht="15" customHeight="1" outlineLevel="1">
      <c r="A1489" s="521">
        <v>31</v>
      </c>
      <c r="B1489" s="424" t="s">
        <v>123</v>
      </c>
      <c r="C1489" s="288" t="s">
        <v>25</v>
      </c>
      <c r="D1489" s="292"/>
      <c r="E1489" s="292"/>
      <c r="F1489" s="292"/>
      <c r="G1489" s="292"/>
      <c r="H1489" s="292"/>
      <c r="I1489" s="292"/>
      <c r="J1489" s="292"/>
      <c r="K1489" s="292"/>
      <c r="L1489" s="292"/>
      <c r="M1489" s="292"/>
      <c r="N1489" s="292"/>
      <c r="O1489" s="292"/>
      <c r="P1489" s="292"/>
      <c r="Q1489" s="292">
        <v>12</v>
      </c>
      <c r="R1489" s="292"/>
      <c r="S1489" s="292"/>
      <c r="T1489" s="292"/>
      <c r="U1489" s="292"/>
      <c r="V1489" s="292"/>
      <c r="W1489" s="292"/>
      <c r="X1489" s="292"/>
      <c r="Y1489" s="292"/>
      <c r="Z1489" s="292"/>
      <c r="AA1489" s="292"/>
      <c r="AB1489" s="292"/>
      <c r="AC1489" s="292"/>
      <c r="AD1489" s="292"/>
      <c r="AE1489" s="422"/>
      <c r="AF1489" s="411"/>
      <c r="AG1489" s="411"/>
      <c r="AH1489" s="411"/>
      <c r="AI1489" s="411"/>
      <c r="AJ1489" s="411"/>
      <c r="AK1489" s="411"/>
      <c r="AL1489" s="411"/>
      <c r="AM1489" s="411"/>
      <c r="AN1489" s="411"/>
      <c r="AO1489" s="411"/>
      <c r="AP1489" s="411"/>
      <c r="AQ1489" s="411"/>
      <c r="AR1489" s="411"/>
      <c r="AS1489" s="293">
        <f>SUM(AE1489:AR1489)</f>
        <v>0</v>
      </c>
    </row>
    <row r="1490" spans="1:45" ht="15" customHeight="1" outlineLevel="1">
      <c r="A1490" s="521"/>
      <c r="B1490" s="291" t="s">
        <v>736</v>
      </c>
      <c r="C1490" s="288" t="s">
        <v>163</v>
      </c>
      <c r="D1490" s="292"/>
      <c r="E1490" s="292"/>
      <c r="F1490" s="292"/>
      <c r="G1490" s="292"/>
      <c r="H1490" s="292"/>
      <c r="I1490" s="292"/>
      <c r="J1490" s="292"/>
      <c r="K1490" s="292"/>
      <c r="L1490" s="292"/>
      <c r="M1490" s="292"/>
      <c r="N1490" s="292"/>
      <c r="O1490" s="292"/>
      <c r="P1490" s="292"/>
      <c r="Q1490" s="292">
        <f>Q1489</f>
        <v>12</v>
      </c>
      <c r="R1490" s="292"/>
      <c r="S1490" s="292"/>
      <c r="T1490" s="292"/>
      <c r="U1490" s="292"/>
      <c r="V1490" s="292"/>
      <c r="W1490" s="292"/>
      <c r="X1490" s="292"/>
      <c r="Y1490" s="292"/>
      <c r="Z1490" s="292"/>
      <c r="AA1490" s="292"/>
      <c r="AB1490" s="292"/>
      <c r="AC1490" s="292"/>
      <c r="AD1490" s="292"/>
      <c r="AE1490" s="407">
        <f>AE1489</f>
        <v>0</v>
      </c>
      <c r="AF1490" s="407">
        <f t="shared" ref="AF1490:AR1490" si="3582">AF1489</f>
        <v>0</v>
      </c>
      <c r="AG1490" s="407">
        <f t="shared" si="3582"/>
        <v>0</v>
      </c>
      <c r="AH1490" s="407">
        <f t="shared" si="3582"/>
        <v>0</v>
      </c>
      <c r="AI1490" s="407">
        <f t="shared" si="3582"/>
        <v>0</v>
      </c>
      <c r="AJ1490" s="407">
        <f t="shared" si="3582"/>
        <v>0</v>
      </c>
      <c r="AK1490" s="407">
        <f t="shared" si="3582"/>
        <v>0</v>
      </c>
      <c r="AL1490" s="407">
        <f t="shared" si="3582"/>
        <v>0</v>
      </c>
      <c r="AM1490" s="407">
        <f t="shared" si="3582"/>
        <v>0</v>
      </c>
      <c r="AN1490" s="407">
        <f t="shared" si="3582"/>
        <v>0</v>
      </c>
      <c r="AO1490" s="407">
        <f t="shared" si="3582"/>
        <v>0</v>
      </c>
      <c r="AP1490" s="407">
        <f t="shared" si="3582"/>
        <v>0</v>
      </c>
      <c r="AQ1490" s="407">
        <f t="shared" si="3582"/>
        <v>0</v>
      </c>
      <c r="AR1490" s="407">
        <f t="shared" si="3582"/>
        <v>0</v>
      </c>
      <c r="AS1490" s="303"/>
    </row>
    <row r="1491" spans="1:45" ht="15" customHeight="1" outlineLevel="1">
      <c r="A1491" s="521"/>
      <c r="B1491" s="424"/>
      <c r="C1491" s="288"/>
      <c r="D1491" s="288"/>
      <c r="E1491" s="288"/>
      <c r="F1491" s="288"/>
      <c r="G1491" s="288"/>
      <c r="H1491" s="288"/>
      <c r="I1491" s="288"/>
      <c r="J1491" s="288"/>
      <c r="K1491" s="288"/>
      <c r="L1491" s="288"/>
      <c r="M1491" s="288"/>
      <c r="N1491" s="288"/>
      <c r="O1491" s="288"/>
      <c r="P1491" s="288"/>
      <c r="Q1491" s="288"/>
      <c r="R1491" s="288"/>
      <c r="S1491" s="288"/>
      <c r="T1491" s="288"/>
      <c r="U1491" s="288"/>
      <c r="V1491" s="288"/>
      <c r="W1491" s="288"/>
      <c r="X1491" s="288"/>
      <c r="Y1491" s="288"/>
      <c r="Z1491" s="288"/>
      <c r="AA1491" s="288"/>
      <c r="AB1491" s="288"/>
      <c r="AC1491" s="288"/>
      <c r="AD1491" s="288"/>
      <c r="AE1491" s="408"/>
      <c r="AF1491" s="421"/>
      <c r="AG1491" s="421"/>
      <c r="AH1491" s="421"/>
      <c r="AI1491" s="421"/>
      <c r="AJ1491" s="421"/>
      <c r="AK1491" s="421"/>
      <c r="AL1491" s="421"/>
      <c r="AM1491" s="421"/>
      <c r="AN1491" s="421"/>
      <c r="AO1491" s="421"/>
      <c r="AP1491" s="421"/>
      <c r="AQ1491" s="421"/>
      <c r="AR1491" s="421"/>
      <c r="AS1491" s="303"/>
    </row>
    <row r="1492" spans="1:45" ht="15" customHeight="1" outlineLevel="1">
      <c r="A1492" s="521">
        <v>32</v>
      </c>
      <c r="B1492" s="424" t="s">
        <v>124</v>
      </c>
      <c r="C1492" s="288" t="s">
        <v>25</v>
      </c>
      <c r="D1492" s="292"/>
      <c r="E1492" s="292"/>
      <c r="F1492" s="292"/>
      <c r="G1492" s="292"/>
      <c r="H1492" s="292"/>
      <c r="I1492" s="292"/>
      <c r="J1492" s="292"/>
      <c r="K1492" s="292"/>
      <c r="L1492" s="292"/>
      <c r="M1492" s="292"/>
      <c r="N1492" s="292"/>
      <c r="O1492" s="292"/>
      <c r="P1492" s="292"/>
      <c r="Q1492" s="292">
        <v>12</v>
      </c>
      <c r="R1492" s="292"/>
      <c r="S1492" s="292"/>
      <c r="T1492" s="292"/>
      <c r="U1492" s="292"/>
      <c r="V1492" s="292"/>
      <c r="W1492" s="292"/>
      <c r="X1492" s="292"/>
      <c r="Y1492" s="292"/>
      <c r="Z1492" s="292"/>
      <c r="AA1492" s="292"/>
      <c r="AB1492" s="292"/>
      <c r="AC1492" s="292"/>
      <c r="AD1492" s="292"/>
      <c r="AE1492" s="422"/>
      <c r="AF1492" s="411"/>
      <c r="AG1492" s="411"/>
      <c r="AH1492" s="411"/>
      <c r="AI1492" s="411"/>
      <c r="AJ1492" s="411"/>
      <c r="AK1492" s="411"/>
      <c r="AL1492" s="411"/>
      <c r="AM1492" s="411"/>
      <c r="AN1492" s="411"/>
      <c r="AO1492" s="411"/>
      <c r="AP1492" s="411"/>
      <c r="AQ1492" s="411"/>
      <c r="AR1492" s="411"/>
      <c r="AS1492" s="293">
        <f>SUM(AE1492:AR1492)</f>
        <v>0</v>
      </c>
    </row>
    <row r="1493" spans="1:45" ht="15" customHeight="1" outlineLevel="1">
      <c r="A1493" s="521"/>
      <c r="B1493" s="291" t="s">
        <v>736</v>
      </c>
      <c r="C1493" s="288" t="s">
        <v>163</v>
      </c>
      <c r="D1493" s="292"/>
      <c r="E1493" s="292"/>
      <c r="F1493" s="292"/>
      <c r="G1493" s="292"/>
      <c r="H1493" s="292"/>
      <c r="I1493" s="292"/>
      <c r="J1493" s="292"/>
      <c r="K1493" s="292"/>
      <c r="L1493" s="292"/>
      <c r="M1493" s="292"/>
      <c r="N1493" s="292"/>
      <c r="O1493" s="292"/>
      <c r="P1493" s="292"/>
      <c r="Q1493" s="292">
        <f>Q1492</f>
        <v>12</v>
      </c>
      <c r="R1493" s="292"/>
      <c r="S1493" s="292"/>
      <c r="T1493" s="292"/>
      <c r="U1493" s="292"/>
      <c r="V1493" s="292"/>
      <c r="W1493" s="292"/>
      <c r="X1493" s="292"/>
      <c r="Y1493" s="292"/>
      <c r="Z1493" s="292"/>
      <c r="AA1493" s="292"/>
      <c r="AB1493" s="292"/>
      <c r="AC1493" s="292"/>
      <c r="AD1493" s="292"/>
      <c r="AE1493" s="407">
        <f>AE1492</f>
        <v>0</v>
      </c>
      <c r="AF1493" s="407">
        <f t="shared" ref="AF1493:AR1493" si="3583">AF1492</f>
        <v>0</v>
      </c>
      <c r="AG1493" s="407">
        <f t="shared" si="3583"/>
        <v>0</v>
      </c>
      <c r="AH1493" s="407">
        <f t="shared" si="3583"/>
        <v>0</v>
      </c>
      <c r="AI1493" s="407">
        <f t="shared" si="3583"/>
        <v>0</v>
      </c>
      <c r="AJ1493" s="407">
        <f t="shared" si="3583"/>
        <v>0</v>
      </c>
      <c r="AK1493" s="407">
        <f t="shared" si="3583"/>
        <v>0</v>
      </c>
      <c r="AL1493" s="407">
        <f t="shared" si="3583"/>
        <v>0</v>
      </c>
      <c r="AM1493" s="407">
        <f t="shared" si="3583"/>
        <v>0</v>
      </c>
      <c r="AN1493" s="407">
        <f t="shared" si="3583"/>
        <v>0</v>
      </c>
      <c r="AO1493" s="407">
        <f t="shared" si="3583"/>
        <v>0</v>
      </c>
      <c r="AP1493" s="407">
        <f t="shared" si="3583"/>
        <v>0</v>
      </c>
      <c r="AQ1493" s="407">
        <f t="shared" si="3583"/>
        <v>0</v>
      </c>
      <c r="AR1493" s="407">
        <f t="shared" si="3583"/>
        <v>0</v>
      </c>
      <c r="AS1493" s="303"/>
    </row>
    <row r="1494" spans="1:45" ht="15" customHeight="1" outlineLevel="1">
      <c r="A1494" s="521"/>
      <c r="B1494" s="424"/>
      <c r="C1494" s="288"/>
      <c r="D1494" s="288"/>
      <c r="E1494" s="288"/>
      <c r="F1494" s="288"/>
      <c r="G1494" s="288"/>
      <c r="H1494" s="288"/>
      <c r="I1494" s="288"/>
      <c r="J1494" s="288"/>
      <c r="K1494" s="288"/>
      <c r="L1494" s="288"/>
      <c r="M1494" s="288"/>
      <c r="N1494" s="288"/>
      <c r="O1494" s="288"/>
      <c r="P1494" s="288"/>
      <c r="Q1494" s="288"/>
      <c r="R1494" s="288"/>
      <c r="S1494" s="288"/>
      <c r="T1494" s="288"/>
      <c r="U1494" s="288"/>
      <c r="V1494" s="288"/>
      <c r="W1494" s="288"/>
      <c r="X1494" s="288"/>
      <c r="Y1494" s="288"/>
      <c r="Z1494" s="288"/>
      <c r="AA1494" s="288"/>
      <c r="AB1494" s="288"/>
      <c r="AC1494" s="288"/>
      <c r="AD1494" s="288"/>
      <c r="AE1494" s="408"/>
      <c r="AF1494" s="421"/>
      <c r="AG1494" s="421"/>
      <c r="AH1494" s="421"/>
      <c r="AI1494" s="421"/>
      <c r="AJ1494" s="421"/>
      <c r="AK1494" s="421"/>
      <c r="AL1494" s="421"/>
      <c r="AM1494" s="421"/>
      <c r="AN1494" s="421"/>
      <c r="AO1494" s="421"/>
      <c r="AP1494" s="421"/>
      <c r="AQ1494" s="421"/>
      <c r="AR1494" s="421"/>
      <c r="AS1494" s="303"/>
    </row>
    <row r="1495" spans="1:45" ht="15" customHeight="1" outlineLevel="1">
      <c r="A1495" s="521"/>
      <c r="B1495" s="285" t="s">
        <v>498</v>
      </c>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customHeight="1" outlineLevel="1">
      <c r="A1496" s="521">
        <v>33</v>
      </c>
      <c r="B1496" s="424" t="s">
        <v>125</v>
      </c>
      <c r="C1496" s="288" t="s">
        <v>25</v>
      </c>
      <c r="D1496" s="292"/>
      <c r="E1496" s="292"/>
      <c r="F1496" s="292"/>
      <c r="G1496" s="292"/>
      <c r="H1496" s="292"/>
      <c r="I1496" s="292"/>
      <c r="J1496" s="292"/>
      <c r="K1496" s="292"/>
      <c r="L1496" s="292"/>
      <c r="M1496" s="292"/>
      <c r="N1496" s="292"/>
      <c r="O1496" s="292"/>
      <c r="P1496" s="292"/>
      <c r="Q1496" s="292">
        <v>0</v>
      </c>
      <c r="R1496" s="292"/>
      <c r="S1496" s="292"/>
      <c r="T1496" s="292"/>
      <c r="U1496" s="292"/>
      <c r="V1496" s="292"/>
      <c r="W1496" s="292"/>
      <c r="X1496" s="292"/>
      <c r="Y1496" s="292"/>
      <c r="Z1496" s="292"/>
      <c r="AA1496" s="292"/>
      <c r="AB1496" s="292"/>
      <c r="AC1496" s="292"/>
      <c r="AD1496" s="292"/>
      <c r="AE1496" s="422"/>
      <c r="AF1496" s="411"/>
      <c r="AG1496" s="411"/>
      <c r="AH1496" s="411"/>
      <c r="AI1496" s="411"/>
      <c r="AJ1496" s="411"/>
      <c r="AK1496" s="411"/>
      <c r="AL1496" s="411"/>
      <c r="AM1496" s="411"/>
      <c r="AN1496" s="411"/>
      <c r="AO1496" s="411"/>
      <c r="AP1496" s="411"/>
      <c r="AQ1496" s="411"/>
      <c r="AR1496" s="411"/>
      <c r="AS1496" s="293">
        <f>SUM(AE1496:AR1496)</f>
        <v>0</v>
      </c>
    </row>
    <row r="1497" spans="1:45" ht="15" customHeight="1" outlineLevel="1">
      <c r="A1497" s="521"/>
      <c r="B1497" s="291" t="s">
        <v>736</v>
      </c>
      <c r="C1497" s="288" t="s">
        <v>163</v>
      </c>
      <c r="D1497" s="292"/>
      <c r="E1497" s="292"/>
      <c r="F1497" s="292"/>
      <c r="G1497" s="292"/>
      <c r="H1497" s="292"/>
      <c r="I1497" s="292"/>
      <c r="J1497" s="292"/>
      <c r="K1497" s="292"/>
      <c r="L1497" s="292"/>
      <c r="M1497" s="292"/>
      <c r="N1497" s="292"/>
      <c r="O1497" s="292"/>
      <c r="P1497" s="292"/>
      <c r="Q1497" s="292">
        <f>Q1496</f>
        <v>0</v>
      </c>
      <c r="R1497" s="292"/>
      <c r="S1497" s="292"/>
      <c r="T1497" s="292"/>
      <c r="U1497" s="292"/>
      <c r="V1497" s="292"/>
      <c r="W1497" s="292"/>
      <c r="X1497" s="292"/>
      <c r="Y1497" s="292"/>
      <c r="Z1497" s="292"/>
      <c r="AA1497" s="292"/>
      <c r="AB1497" s="292"/>
      <c r="AC1497" s="292"/>
      <c r="AD1497" s="292"/>
      <c r="AE1497" s="407">
        <f>AE1496</f>
        <v>0</v>
      </c>
      <c r="AF1497" s="407">
        <f t="shared" ref="AF1497:AR1497" si="3584">AF1496</f>
        <v>0</v>
      </c>
      <c r="AG1497" s="407">
        <f t="shared" si="3584"/>
        <v>0</v>
      </c>
      <c r="AH1497" s="407">
        <f t="shared" si="3584"/>
        <v>0</v>
      </c>
      <c r="AI1497" s="407">
        <f t="shared" si="3584"/>
        <v>0</v>
      </c>
      <c r="AJ1497" s="407">
        <f t="shared" si="3584"/>
        <v>0</v>
      </c>
      <c r="AK1497" s="407">
        <f t="shared" si="3584"/>
        <v>0</v>
      </c>
      <c r="AL1497" s="407">
        <f t="shared" si="3584"/>
        <v>0</v>
      </c>
      <c r="AM1497" s="407">
        <f t="shared" si="3584"/>
        <v>0</v>
      </c>
      <c r="AN1497" s="407">
        <f t="shared" si="3584"/>
        <v>0</v>
      </c>
      <c r="AO1497" s="407">
        <f t="shared" si="3584"/>
        <v>0</v>
      </c>
      <c r="AP1497" s="407">
        <f t="shared" si="3584"/>
        <v>0</v>
      </c>
      <c r="AQ1497" s="407">
        <f t="shared" si="3584"/>
        <v>0</v>
      </c>
      <c r="AR1497" s="407">
        <f t="shared" si="3584"/>
        <v>0</v>
      </c>
      <c r="AS1497" s="303"/>
    </row>
    <row r="1498" spans="1:45" ht="15" customHeight="1" outlineLevel="1">
      <c r="A1498" s="521"/>
      <c r="B1498" s="424"/>
      <c r="C1498" s="288"/>
      <c r="D1498" s="288"/>
      <c r="E1498" s="288"/>
      <c r="F1498" s="288"/>
      <c r="G1498" s="288"/>
      <c r="H1498" s="288"/>
      <c r="I1498" s="288"/>
      <c r="J1498" s="288"/>
      <c r="K1498" s="288"/>
      <c r="L1498" s="288"/>
      <c r="M1498" s="288"/>
      <c r="N1498" s="288"/>
      <c r="O1498" s="288"/>
      <c r="P1498" s="288"/>
      <c r="Q1498" s="288"/>
      <c r="R1498" s="288"/>
      <c r="S1498" s="288"/>
      <c r="T1498" s="288"/>
      <c r="U1498" s="288"/>
      <c r="V1498" s="288"/>
      <c r="W1498" s="288"/>
      <c r="X1498" s="288"/>
      <c r="Y1498" s="288"/>
      <c r="Z1498" s="288"/>
      <c r="AA1498" s="288"/>
      <c r="AB1498" s="288"/>
      <c r="AC1498" s="288"/>
      <c r="AD1498" s="288"/>
      <c r="AE1498" s="408"/>
      <c r="AF1498" s="421"/>
      <c r="AG1498" s="421"/>
      <c r="AH1498" s="421"/>
      <c r="AI1498" s="421"/>
      <c r="AJ1498" s="421"/>
      <c r="AK1498" s="421"/>
      <c r="AL1498" s="421"/>
      <c r="AM1498" s="421"/>
      <c r="AN1498" s="421"/>
      <c r="AO1498" s="421"/>
      <c r="AP1498" s="421"/>
      <c r="AQ1498" s="421"/>
      <c r="AR1498" s="421"/>
      <c r="AS1498" s="303"/>
    </row>
    <row r="1499" spans="1:45" ht="15" customHeight="1" outlineLevel="1">
      <c r="A1499" s="521">
        <v>34</v>
      </c>
      <c r="B1499" s="424" t="s">
        <v>126</v>
      </c>
      <c r="C1499" s="288" t="s">
        <v>25</v>
      </c>
      <c r="D1499" s="292"/>
      <c r="E1499" s="292"/>
      <c r="F1499" s="292"/>
      <c r="G1499" s="292"/>
      <c r="H1499" s="292"/>
      <c r="I1499" s="292"/>
      <c r="J1499" s="292"/>
      <c r="K1499" s="292"/>
      <c r="L1499" s="292"/>
      <c r="M1499" s="292"/>
      <c r="N1499" s="292"/>
      <c r="O1499" s="292"/>
      <c r="P1499" s="292"/>
      <c r="Q1499" s="292">
        <v>0</v>
      </c>
      <c r="R1499" s="292"/>
      <c r="S1499" s="292"/>
      <c r="T1499" s="292"/>
      <c r="U1499" s="292"/>
      <c r="V1499" s="292"/>
      <c r="W1499" s="292"/>
      <c r="X1499" s="292"/>
      <c r="Y1499" s="292"/>
      <c r="Z1499" s="292"/>
      <c r="AA1499" s="292"/>
      <c r="AB1499" s="292"/>
      <c r="AC1499" s="292"/>
      <c r="AD1499" s="292"/>
      <c r="AE1499" s="422"/>
      <c r="AF1499" s="411"/>
      <c r="AG1499" s="411"/>
      <c r="AH1499" s="411"/>
      <c r="AI1499" s="411"/>
      <c r="AJ1499" s="411"/>
      <c r="AK1499" s="411"/>
      <c r="AL1499" s="411"/>
      <c r="AM1499" s="411"/>
      <c r="AN1499" s="411"/>
      <c r="AO1499" s="411"/>
      <c r="AP1499" s="411"/>
      <c r="AQ1499" s="411"/>
      <c r="AR1499" s="411"/>
      <c r="AS1499" s="293">
        <f>SUM(AE1499:AR1499)</f>
        <v>0</v>
      </c>
    </row>
    <row r="1500" spans="1:45" ht="15" customHeight="1" outlineLevel="1">
      <c r="A1500" s="521"/>
      <c r="B1500" s="291" t="s">
        <v>736</v>
      </c>
      <c r="C1500" s="288" t="s">
        <v>163</v>
      </c>
      <c r="D1500" s="292"/>
      <c r="E1500" s="292"/>
      <c r="F1500" s="292"/>
      <c r="G1500" s="292"/>
      <c r="H1500" s="292"/>
      <c r="I1500" s="292"/>
      <c r="J1500" s="292"/>
      <c r="K1500" s="292"/>
      <c r="L1500" s="292"/>
      <c r="M1500" s="292"/>
      <c r="N1500" s="292"/>
      <c r="O1500" s="292"/>
      <c r="P1500" s="292"/>
      <c r="Q1500" s="292">
        <f>Q1499</f>
        <v>0</v>
      </c>
      <c r="R1500" s="292"/>
      <c r="S1500" s="292"/>
      <c r="T1500" s="292"/>
      <c r="U1500" s="292"/>
      <c r="V1500" s="292"/>
      <c r="W1500" s="292"/>
      <c r="X1500" s="292"/>
      <c r="Y1500" s="292"/>
      <c r="Z1500" s="292"/>
      <c r="AA1500" s="292"/>
      <c r="AB1500" s="292"/>
      <c r="AC1500" s="292"/>
      <c r="AD1500" s="292"/>
      <c r="AE1500" s="407">
        <f>AE1499</f>
        <v>0</v>
      </c>
      <c r="AF1500" s="407">
        <f t="shared" ref="AF1500:AR1500" si="3585">AF1499</f>
        <v>0</v>
      </c>
      <c r="AG1500" s="407">
        <f t="shared" si="3585"/>
        <v>0</v>
      </c>
      <c r="AH1500" s="407">
        <f t="shared" si="3585"/>
        <v>0</v>
      </c>
      <c r="AI1500" s="407">
        <f t="shared" si="3585"/>
        <v>0</v>
      </c>
      <c r="AJ1500" s="407">
        <f t="shared" si="3585"/>
        <v>0</v>
      </c>
      <c r="AK1500" s="407">
        <f t="shared" si="3585"/>
        <v>0</v>
      </c>
      <c r="AL1500" s="407">
        <f t="shared" si="3585"/>
        <v>0</v>
      </c>
      <c r="AM1500" s="407">
        <f t="shared" si="3585"/>
        <v>0</v>
      </c>
      <c r="AN1500" s="407">
        <f t="shared" si="3585"/>
        <v>0</v>
      </c>
      <c r="AO1500" s="407">
        <f t="shared" si="3585"/>
        <v>0</v>
      </c>
      <c r="AP1500" s="407">
        <f t="shared" si="3585"/>
        <v>0</v>
      </c>
      <c r="AQ1500" s="407">
        <f t="shared" si="3585"/>
        <v>0</v>
      </c>
      <c r="AR1500" s="407">
        <f t="shared" si="3585"/>
        <v>0</v>
      </c>
      <c r="AS1500" s="303"/>
    </row>
    <row r="1501" spans="1:45" ht="15" customHeight="1" outlineLevel="1">
      <c r="A1501" s="521"/>
      <c r="B1501" s="424"/>
      <c r="C1501" s="288"/>
      <c r="D1501" s="288"/>
      <c r="E1501" s="288"/>
      <c r="F1501" s="288"/>
      <c r="G1501" s="288"/>
      <c r="H1501" s="288"/>
      <c r="I1501" s="288"/>
      <c r="J1501" s="288"/>
      <c r="K1501" s="288"/>
      <c r="L1501" s="288"/>
      <c r="M1501" s="288"/>
      <c r="N1501" s="288"/>
      <c r="O1501" s="288"/>
      <c r="P1501" s="288"/>
      <c r="Q1501" s="288"/>
      <c r="R1501" s="288"/>
      <c r="S1501" s="288"/>
      <c r="T1501" s="288"/>
      <c r="U1501" s="288"/>
      <c r="V1501" s="288"/>
      <c r="W1501" s="288"/>
      <c r="X1501" s="288"/>
      <c r="Y1501" s="288"/>
      <c r="Z1501" s="288"/>
      <c r="AA1501" s="288"/>
      <c r="AB1501" s="288"/>
      <c r="AC1501" s="288"/>
      <c r="AD1501" s="288"/>
      <c r="AE1501" s="408"/>
      <c r="AF1501" s="421"/>
      <c r="AG1501" s="421"/>
      <c r="AH1501" s="421"/>
      <c r="AI1501" s="421"/>
      <c r="AJ1501" s="421"/>
      <c r="AK1501" s="421"/>
      <c r="AL1501" s="421"/>
      <c r="AM1501" s="421"/>
      <c r="AN1501" s="421"/>
      <c r="AO1501" s="421"/>
      <c r="AP1501" s="421"/>
      <c r="AQ1501" s="421"/>
      <c r="AR1501" s="421"/>
      <c r="AS1501" s="303"/>
    </row>
    <row r="1502" spans="1:45" ht="15" customHeight="1" outlineLevel="1">
      <c r="A1502" s="521">
        <v>35</v>
      </c>
      <c r="B1502" s="424" t="s">
        <v>127</v>
      </c>
      <c r="C1502" s="288" t="s">
        <v>25</v>
      </c>
      <c r="D1502" s="292"/>
      <c r="E1502" s="292"/>
      <c r="F1502" s="292"/>
      <c r="G1502" s="292"/>
      <c r="H1502" s="292"/>
      <c r="I1502" s="292"/>
      <c r="J1502" s="292"/>
      <c r="K1502" s="292"/>
      <c r="L1502" s="292"/>
      <c r="M1502" s="292"/>
      <c r="N1502" s="292"/>
      <c r="O1502" s="292"/>
      <c r="P1502" s="292"/>
      <c r="Q1502" s="292">
        <v>0</v>
      </c>
      <c r="R1502" s="292"/>
      <c r="S1502" s="292"/>
      <c r="T1502" s="292"/>
      <c r="U1502" s="292"/>
      <c r="V1502" s="292"/>
      <c r="W1502" s="292"/>
      <c r="X1502" s="292"/>
      <c r="Y1502" s="292"/>
      <c r="Z1502" s="292"/>
      <c r="AA1502" s="292"/>
      <c r="AB1502" s="292"/>
      <c r="AC1502" s="292"/>
      <c r="AD1502" s="292"/>
      <c r="AE1502" s="422"/>
      <c r="AF1502" s="411"/>
      <c r="AG1502" s="411"/>
      <c r="AH1502" s="411"/>
      <c r="AI1502" s="411"/>
      <c r="AJ1502" s="411"/>
      <c r="AK1502" s="411"/>
      <c r="AL1502" s="411"/>
      <c r="AM1502" s="411"/>
      <c r="AN1502" s="411"/>
      <c r="AO1502" s="411"/>
      <c r="AP1502" s="411"/>
      <c r="AQ1502" s="411"/>
      <c r="AR1502" s="411"/>
      <c r="AS1502" s="293">
        <f>SUM(AE1502:AR1502)</f>
        <v>0</v>
      </c>
    </row>
    <row r="1503" spans="1:45" ht="15" customHeight="1" outlineLevel="1">
      <c r="A1503" s="521"/>
      <c r="B1503" s="291" t="s">
        <v>736</v>
      </c>
      <c r="C1503" s="288" t="s">
        <v>163</v>
      </c>
      <c r="D1503" s="292"/>
      <c r="E1503" s="292"/>
      <c r="F1503" s="292"/>
      <c r="G1503" s="292"/>
      <c r="H1503" s="292"/>
      <c r="I1503" s="292"/>
      <c r="J1503" s="292"/>
      <c r="K1503" s="292"/>
      <c r="L1503" s="292"/>
      <c r="M1503" s="292"/>
      <c r="N1503" s="292"/>
      <c r="O1503" s="292"/>
      <c r="P1503" s="292"/>
      <c r="Q1503" s="292">
        <f>Q1502</f>
        <v>0</v>
      </c>
      <c r="R1503" s="292"/>
      <c r="S1503" s="292"/>
      <c r="T1503" s="292"/>
      <c r="U1503" s="292"/>
      <c r="V1503" s="292"/>
      <c r="W1503" s="292"/>
      <c r="X1503" s="292"/>
      <c r="Y1503" s="292"/>
      <c r="Z1503" s="292"/>
      <c r="AA1503" s="292"/>
      <c r="AB1503" s="292"/>
      <c r="AC1503" s="292"/>
      <c r="AD1503" s="292"/>
      <c r="AE1503" s="407">
        <f>AE1502</f>
        <v>0</v>
      </c>
      <c r="AF1503" s="407">
        <f t="shared" ref="AF1503:AR1503" si="3586">AF1502</f>
        <v>0</v>
      </c>
      <c r="AG1503" s="407">
        <f t="shared" si="3586"/>
        <v>0</v>
      </c>
      <c r="AH1503" s="407">
        <f t="shared" si="3586"/>
        <v>0</v>
      </c>
      <c r="AI1503" s="407">
        <f t="shared" si="3586"/>
        <v>0</v>
      </c>
      <c r="AJ1503" s="407">
        <f t="shared" si="3586"/>
        <v>0</v>
      </c>
      <c r="AK1503" s="407">
        <f t="shared" si="3586"/>
        <v>0</v>
      </c>
      <c r="AL1503" s="407">
        <f t="shared" si="3586"/>
        <v>0</v>
      </c>
      <c r="AM1503" s="407">
        <f t="shared" si="3586"/>
        <v>0</v>
      </c>
      <c r="AN1503" s="407">
        <f t="shared" si="3586"/>
        <v>0</v>
      </c>
      <c r="AO1503" s="407">
        <f t="shared" si="3586"/>
        <v>0</v>
      </c>
      <c r="AP1503" s="407">
        <f t="shared" si="3586"/>
        <v>0</v>
      </c>
      <c r="AQ1503" s="407">
        <f t="shared" si="3586"/>
        <v>0</v>
      </c>
      <c r="AR1503" s="407">
        <f t="shared" si="3586"/>
        <v>0</v>
      </c>
      <c r="AS1503" s="303"/>
    </row>
    <row r="1504" spans="1:45" ht="15" customHeight="1" outlineLevel="1">
      <c r="A1504" s="521"/>
      <c r="B1504" s="427"/>
      <c r="C1504" s="288"/>
      <c r="D1504" s="288"/>
      <c r="E1504" s="288"/>
      <c r="F1504" s="288"/>
      <c r="G1504" s="288"/>
      <c r="H1504" s="288"/>
      <c r="I1504" s="288"/>
      <c r="J1504" s="288"/>
      <c r="K1504" s="288"/>
      <c r="L1504" s="288"/>
      <c r="M1504" s="288"/>
      <c r="N1504" s="288"/>
      <c r="O1504" s="288"/>
      <c r="P1504" s="288"/>
      <c r="Q1504" s="288"/>
      <c r="R1504" s="288"/>
      <c r="S1504" s="288"/>
      <c r="T1504" s="288"/>
      <c r="U1504" s="288"/>
      <c r="V1504" s="288"/>
      <c r="W1504" s="288"/>
      <c r="X1504" s="288"/>
      <c r="Y1504" s="288"/>
      <c r="Z1504" s="288"/>
      <c r="AA1504" s="288"/>
      <c r="AB1504" s="288"/>
      <c r="AC1504" s="288"/>
      <c r="AD1504" s="288"/>
      <c r="AE1504" s="408"/>
      <c r="AF1504" s="421"/>
      <c r="AG1504" s="421"/>
      <c r="AH1504" s="421"/>
      <c r="AI1504" s="421"/>
      <c r="AJ1504" s="421"/>
      <c r="AK1504" s="421"/>
      <c r="AL1504" s="421"/>
      <c r="AM1504" s="421"/>
      <c r="AN1504" s="421"/>
      <c r="AO1504" s="421"/>
      <c r="AP1504" s="421"/>
      <c r="AQ1504" s="421"/>
      <c r="AR1504" s="421"/>
      <c r="AS1504" s="303"/>
    </row>
    <row r="1505" spans="1:45" ht="15" customHeight="1" outlineLevel="1">
      <c r="A1505" s="521"/>
      <c r="B1505" s="285" t="s">
        <v>499</v>
      </c>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28.5" customHeight="1" outlineLevel="1">
      <c r="A1506" s="521">
        <v>36</v>
      </c>
      <c r="B1506" s="424" t="s">
        <v>128</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customHeight="1" outlineLevel="1">
      <c r="A1507" s="521"/>
      <c r="B1507" s="291" t="s">
        <v>736</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87">AF1506</f>
        <v>0</v>
      </c>
      <c r="AG1507" s="407">
        <f t="shared" si="3587"/>
        <v>0</v>
      </c>
      <c r="AH1507" s="407">
        <f t="shared" si="3587"/>
        <v>0</v>
      </c>
      <c r="AI1507" s="407">
        <f t="shared" si="3587"/>
        <v>0</v>
      </c>
      <c r="AJ1507" s="407">
        <f t="shared" si="3587"/>
        <v>0</v>
      </c>
      <c r="AK1507" s="407">
        <f t="shared" si="3587"/>
        <v>0</v>
      </c>
      <c r="AL1507" s="407">
        <f t="shared" si="3587"/>
        <v>0</v>
      </c>
      <c r="AM1507" s="407">
        <f t="shared" si="3587"/>
        <v>0</v>
      </c>
      <c r="AN1507" s="407">
        <f t="shared" si="3587"/>
        <v>0</v>
      </c>
      <c r="AO1507" s="407">
        <f t="shared" si="3587"/>
        <v>0</v>
      </c>
      <c r="AP1507" s="407">
        <f t="shared" si="3587"/>
        <v>0</v>
      </c>
      <c r="AQ1507" s="407">
        <f t="shared" si="3587"/>
        <v>0</v>
      </c>
      <c r="AR1507" s="407">
        <f t="shared" si="3587"/>
        <v>0</v>
      </c>
      <c r="AS1507" s="303"/>
    </row>
    <row r="1508" spans="1:45" ht="15"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customHeight="1" outlineLevel="1">
      <c r="A1509" s="521">
        <v>37</v>
      </c>
      <c r="B1509" s="424" t="s">
        <v>129</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customHeight="1" outlineLevel="1">
      <c r="A1510" s="521"/>
      <c r="B1510" s="291" t="s">
        <v>736</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88">AF1509</f>
        <v>0</v>
      </c>
      <c r="AG1510" s="407">
        <f t="shared" si="3588"/>
        <v>0</v>
      </c>
      <c r="AH1510" s="407">
        <f t="shared" si="3588"/>
        <v>0</v>
      </c>
      <c r="AI1510" s="407">
        <f t="shared" si="3588"/>
        <v>0</v>
      </c>
      <c r="AJ1510" s="407">
        <f t="shared" si="3588"/>
        <v>0</v>
      </c>
      <c r="AK1510" s="407">
        <f t="shared" si="3588"/>
        <v>0</v>
      </c>
      <c r="AL1510" s="407">
        <f t="shared" si="3588"/>
        <v>0</v>
      </c>
      <c r="AM1510" s="407">
        <f t="shared" si="3588"/>
        <v>0</v>
      </c>
      <c r="AN1510" s="407">
        <f t="shared" si="3588"/>
        <v>0</v>
      </c>
      <c r="AO1510" s="407">
        <f t="shared" si="3588"/>
        <v>0</v>
      </c>
      <c r="AP1510" s="407">
        <f t="shared" si="3588"/>
        <v>0</v>
      </c>
      <c r="AQ1510" s="407">
        <f t="shared" si="3588"/>
        <v>0</v>
      </c>
      <c r="AR1510" s="407">
        <f t="shared" si="3588"/>
        <v>0</v>
      </c>
      <c r="AS1510" s="303"/>
    </row>
    <row r="1511" spans="1:45" ht="15"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15" customHeight="1" outlineLevel="1">
      <c r="A1512" s="521">
        <v>38</v>
      </c>
      <c r="B1512" s="424" t="s">
        <v>130</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customHeight="1" outlineLevel="1">
      <c r="A1513" s="521"/>
      <c r="B1513" s="291" t="s">
        <v>736</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89">AF1512</f>
        <v>0</v>
      </c>
      <c r="AG1513" s="407">
        <f t="shared" si="3589"/>
        <v>0</v>
      </c>
      <c r="AH1513" s="407">
        <f t="shared" si="3589"/>
        <v>0</v>
      </c>
      <c r="AI1513" s="407">
        <f t="shared" si="3589"/>
        <v>0</v>
      </c>
      <c r="AJ1513" s="407">
        <f t="shared" si="3589"/>
        <v>0</v>
      </c>
      <c r="AK1513" s="407">
        <f t="shared" si="3589"/>
        <v>0</v>
      </c>
      <c r="AL1513" s="407">
        <f t="shared" si="3589"/>
        <v>0</v>
      </c>
      <c r="AM1513" s="407">
        <f t="shared" si="3589"/>
        <v>0</v>
      </c>
      <c r="AN1513" s="407">
        <f t="shared" si="3589"/>
        <v>0</v>
      </c>
      <c r="AO1513" s="407">
        <f t="shared" si="3589"/>
        <v>0</v>
      </c>
      <c r="AP1513" s="407">
        <f t="shared" si="3589"/>
        <v>0</v>
      </c>
      <c r="AQ1513" s="407">
        <f t="shared" si="3589"/>
        <v>0</v>
      </c>
      <c r="AR1513" s="407">
        <f t="shared" si="3589"/>
        <v>0</v>
      </c>
      <c r="AS1513" s="303"/>
    </row>
    <row r="1514" spans="1:45" ht="15"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15" customHeight="1" outlineLevel="1">
      <c r="A1515" s="521">
        <v>39</v>
      </c>
      <c r="B1515" s="424" t="s">
        <v>131</v>
      </c>
      <c r="C1515" s="288" t="s">
        <v>25</v>
      </c>
      <c r="D1515" s="292"/>
      <c r="E1515" s="292"/>
      <c r="F1515" s="292"/>
      <c r="G1515" s="292"/>
      <c r="H1515" s="292"/>
      <c r="I1515" s="292"/>
      <c r="J1515" s="292"/>
      <c r="K1515" s="292"/>
      <c r="L1515" s="292"/>
      <c r="M1515" s="292"/>
      <c r="N1515" s="292"/>
      <c r="O1515" s="292"/>
      <c r="P1515" s="292"/>
      <c r="Q1515" s="292">
        <v>12</v>
      </c>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customHeight="1" outlineLevel="1">
      <c r="A1516" s="521"/>
      <c r="B1516" s="291" t="s">
        <v>736</v>
      </c>
      <c r="C1516" s="288" t="s">
        <v>163</v>
      </c>
      <c r="D1516" s="292"/>
      <c r="E1516" s="292"/>
      <c r="F1516" s="292"/>
      <c r="G1516" s="292"/>
      <c r="H1516" s="292"/>
      <c r="I1516" s="292"/>
      <c r="J1516" s="292"/>
      <c r="K1516" s="292"/>
      <c r="L1516" s="292"/>
      <c r="M1516" s="292"/>
      <c r="N1516" s="292"/>
      <c r="O1516" s="292"/>
      <c r="P1516" s="292"/>
      <c r="Q1516" s="292">
        <f>Q1515</f>
        <v>12</v>
      </c>
      <c r="R1516" s="292"/>
      <c r="S1516" s="292"/>
      <c r="T1516" s="292"/>
      <c r="U1516" s="292"/>
      <c r="V1516" s="292"/>
      <c r="W1516" s="292"/>
      <c r="X1516" s="292"/>
      <c r="Y1516" s="292"/>
      <c r="Z1516" s="292"/>
      <c r="AA1516" s="292"/>
      <c r="AB1516" s="292"/>
      <c r="AC1516" s="292"/>
      <c r="AD1516" s="292"/>
      <c r="AE1516" s="407">
        <f>AE1515</f>
        <v>0</v>
      </c>
      <c r="AF1516" s="407">
        <f t="shared" ref="AF1516:AR1516" si="3590">AF1515</f>
        <v>0</v>
      </c>
      <c r="AG1516" s="407">
        <f t="shared" si="3590"/>
        <v>0</v>
      </c>
      <c r="AH1516" s="407">
        <f t="shared" si="3590"/>
        <v>0</v>
      </c>
      <c r="AI1516" s="407">
        <f t="shared" si="3590"/>
        <v>0</v>
      </c>
      <c r="AJ1516" s="407">
        <f t="shared" si="3590"/>
        <v>0</v>
      </c>
      <c r="AK1516" s="407">
        <f t="shared" si="3590"/>
        <v>0</v>
      </c>
      <c r="AL1516" s="407">
        <f t="shared" si="3590"/>
        <v>0</v>
      </c>
      <c r="AM1516" s="407">
        <f t="shared" si="3590"/>
        <v>0</v>
      </c>
      <c r="AN1516" s="407">
        <f t="shared" si="3590"/>
        <v>0</v>
      </c>
      <c r="AO1516" s="407">
        <f t="shared" si="3590"/>
        <v>0</v>
      </c>
      <c r="AP1516" s="407">
        <f t="shared" si="3590"/>
        <v>0</v>
      </c>
      <c r="AQ1516" s="407">
        <f t="shared" si="3590"/>
        <v>0</v>
      </c>
      <c r="AR1516" s="407">
        <f t="shared" si="3590"/>
        <v>0</v>
      </c>
      <c r="AS1516" s="303"/>
    </row>
    <row r="1517" spans="1:45" ht="15"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customHeight="1" outlineLevel="1">
      <c r="A1518" s="521">
        <v>40</v>
      </c>
      <c r="B1518" s="424" t="s">
        <v>132</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customHeight="1" outlineLevel="1">
      <c r="A1519" s="521"/>
      <c r="B1519" s="291" t="s">
        <v>736</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591">AF1518</f>
        <v>0</v>
      </c>
      <c r="AG1519" s="407">
        <f t="shared" si="3591"/>
        <v>0</v>
      </c>
      <c r="AH1519" s="407">
        <f t="shared" si="3591"/>
        <v>0</v>
      </c>
      <c r="AI1519" s="407">
        <f t="shared" si="3591"/>
        <v>0</v>
      </c>
      <c r="AJ1519" s="407">
        <f t="shared" si="3591"/>
        <v>0</v>
      </c>
      <c r="AK1519" s="407">
        <f t="shared" si="3591"/>
        <v>0</v>
      </c>
      <c r="AL1519" s="407">
        <f t="shared" si="3591"/>
        <v>0</v>
      </c>
      <c r="AM1519" s="407">
        <f t="shared" si="3591"/>
        <v>0</v>
      </c>
      <c r="AN1519" s="407">
        <f t="shared" si="3591"/>
        <v>0</v>
      </c>
      <c r="AO1519" s="407">
        <f t="shared" si="3591"/>
        <v>0</v>
      </c>
      <c r="AP1519" s="407">
        <f t="shared" si="3591"/>
        <v>0</v>
      </c>
      <c r="AQ1519" s="407">
        <f t="shared" si="3591"/>
        <v>0</v>
      </c>
      <c r="AR1519" s="407">
        <f t="shared" si="3591"/>
        <v>0</v>
      </c>
      <c r="AS1519" s="303"/>
    </row>
    <row r="1520" spans="1:45" ht="15"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customHeight="1" outlineLevel="1">
      <c r="A1521" s="521">
        <v>41</v>
      </c>
      <c r="B1521" s="424" t="s">
        <v>133</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customHeight="1" outlineLevel="1">
      <c r="A1522" s="521"/>
      <c r="B1522" s="291" t="s">
        <v>736</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92">AF1521</f>
        <v>0</v>
      </c>
      <c r="AG1522" s="407">
        <f t="shared" si="3592"/>
        <v>0</v>
      </c>
      <c r="AH1522" s="407">
        <f t="shared" si="3592"/>
        <v>0</v>
      </c>
      <c r="AI1522" s="407">
        <f t="shared" si="3592"/>
        <v>0</v>
      </c>
      <c r="AJ1522" s="407">
        <f t="shared" si="3592"/>
        <v>0</v>
      </c>
      <c r="AK1522" s="407">
        <f t="shared" si="3592"/>
        <v>0</v>
      </c>
      <c r="AL1522" s="407">
        <f t="shared" si="3592"/>
        <v>0</v>
      </c>
      <c r="AM1522" s="407">
        <f t="shared" si="3592"/>
        <v>0</v>
      </c>
      <c r="AN1522" s="407">
        <f t="shared" si="3592"/>
        <v>0</v>
      </c>
      <c r="AO1522" s="407">
        <f t="shared" si="3592"/>
        <v>0</v>
      </c>
      <c r="AP1522" s="407">
        <f t="shared" si="3592"/>
        <v>0</v>
      </c>
      <c r="AQ1522" s="407">
        <f t="shared" si="3592"/>
        <v>0</v>
      </c>
      <c r="AR1522" s="407">
        <f t="shared" si="3592"/>
        <v>0</v>
      </c>
      <c r="AS1522" s="303"/>
    </row>
    <row r="1523" spans="1:45" ht="15"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28.5" customHeight="1" outlineLevel="1">
      <c r="A1524" s="521">
        <v>42</v>
      </c>
      <c r="B1524" s="424" t="s">
        <v>134</v>
      </c>
      <c r="C1524" s="288" t="s">
        <v>25</v>
      </c>
      <c r="D1524" s="292"/>
      <c r="E1524" s="292"/>
      <c r="F1524" s="292"/>
      <c r="G1524" s="292"/>
      <c r="H1524" s="292"/>
      <c r="I1524" s="292"/>
      <c r="J1524" s="292"/>
      <c r="K1524" s="292"/>
      <c r="L1524" s="292"/>
      <c r="M1524" s="292"/>
      <c r="N1524" s="292"/>
      <c r="O1524" s="292"/>
      <c r="P1524" s="292"/>
      <c r="Q1524" s="288"/>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customHeight="1" outlineLevel="1">
      <c r="A1525" s="521"/>
      <c r="B1525" s="291" t="s">
        <v>736</v>
      </c>
      <c r="C1525" s="288" t="s">
        <v>163</v>
      </c>
      <c r="D1525" s="292"/>
      <c r="E1525" s="292"/>
      <c r="F1525" s="292"/>
      <c r="G1525" s="292"/>
      <c r="H1525" s="292"/>
      <c r="I1525" s="292"/>
      <c r="J1525" s="292"/>
      <c r="K1525" s="292"/>
      <c r="L1525" s="292"/>
      <c r="M1525" s="292"/>
      <c r="N1525" s="292"/>
      <c r="O1525" s="292"/>
      <c r="P1525" s="292"/>
      <c r="Q1525" s="464"/>
      <c r="R1525" s="292"/>
      <c r="S1525" s="292"/>
      <c r="T1525" s="292"/>
      <c r="U1525" s="292"/>
      <c r="V1525" s="292"/>
      <c r="W1525" s="292"/>
      <c r="X1525" s="292"/>
      <c r="Y1525" s="292"/>
      <c r="Z1525" s="292"/>
      <c r="AA1525" s="292"/>
      <c r="AB1525" s="292"/>
      <c r="AC1525" s="292"/>
      <c r="AD1525" s="292"/>
      <c r="AE1525" s="407">
        <f>AE1524</f>
        <v>0</v>
      </c>
      <c r="AF1525" s="407">
        <f t="shared" ref="AF1525:AR1525" si="3593">AF1524</f>
        <v>0</v>
      </c>
      <c r="AG1525" s="407">
        <f t="shared" si="3593"/>
        <v>0</v>
      </c>
      <c r="AH1525" s="407">
        <f t="shared" si="3593"/>
        <v>0</v>
      </c>
      <c r="AI1525" s="407">
        <f t="shared" si="3593"/>
        <v>0</v>
      </c>
      <c r="AJ1525" s="407">
        <f t="shared" si="3593"/>
        <v>0</v>
      </c>
      <c r="AK1525" s="407">
        <f t="shared" si="3593"/>
        <v>0</v>
      </c>
      <c r="AL1525" s="407">
        <f t="shared" si="3593"/>
        <v>0</v>
      </c>
      <c r="AM1525" s="407">
        <f t="shared" si="3593"/>
        <v>0</v>
      </c>
      <c r="AN1525" s="407">
        <f t="shared" si="3593"/>
        <v>0</v>
      </c>
      <c r="AO1525" s="407">
        <f t="shared" si="3593"/>
        <v>0</v>
      </c>
      <c r="AP1525" s="407">
        <f t="shared" si="3593"/>
        <v>0</v>
      </c>
      <c r="AQ1525" s="407">
        <f t="shared" si="3593"/>
        <v>0</v>
      </c>
      <c r="AR1525" s="407">
        <f t="shared" si="3593"/>
        <v>0</v>
      </c>
      <c r="AS1525" s="303"/>
    </row>
    <row r="1526" spans="1:45" ht="15"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15" customHeight="1" outlineLevel="1">
      <c r="A1527" s="521">
        <v>43</v>
      </c>
      <c r="B1527" s="424" t="s">
        <v>135</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customHeight="1" outlineLevel="1">
      <c r="A1528" s="521"/>
      <c r="B1528" s="291" t="s">
        <v>736</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94">AF1527</f>
        <v>0</v>
      </c>
      <c r="AG1528" s="407">
        <f t="shared" si="3594"/>
        <v>0</v>
      </c>
      <c r="AH1528" s="407">
        <f t="shared" si="3594"/>
        <v>0</v>
      </c>
      <c r="AI1528" s="407">
        <f t="shared" si="3594"/>
        <v>0</v>
      </c>
      <c r="AJ1528" s="407">
        <f t="shared" si="3594"/>
        <v>0</v>
      </c>
      <c r="AK1528" s="407">
        <f t="shared" si="3594"/>
        <v>0</v>
      </c>
      <c r="AL1528" s="407">
        <f t="shared" si="3594"/>
        <v>0</v>
      </c>
      <c r="AM1528" s="407">
        <f t="shared" si="3594"/>
        <v>0</v>
      </c>
      <c r="AN1528" s="407">
        <f t="shared" si="3594"/>
        <v>0</v>
      </c>
      <c r="AO1528" s="407">
        <f t="shared" si="3594"/>
        <v>0</v>
      </c>
      <c r="AP1528" s="407">
        <f t="shared" si="3594"/>
        <v>0</v>
      </c>
      <c r="AQ1528" s="407">
        <f t="shared" si="3594"/>
        <v>0</v>
      </c>
      <c r="AR1528" s="407">
        <f t="shared" si="3594"/>
        <v>0</v>
      </c>
      <c r="AS1528" s="303"/>
    </row>
    <row r="1529" spans="1:45" ht="15"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28.5" customHeight="1" outlineLevel="1">
      <c r="A1530" s="521">
        <v>44</v>
      </c>
      <c r="B1530" s="424" t="s">
        <v>136</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customHeight="1" outlineLevel="1">
      <c r="A1531" s="521"/>
      <c r="B1531" s="291" t="s">
        <v>736</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95">AF1530</f>
        <v>0</v>
      </c>
      <c r="AG1531" s="407">
        <f t="shared" si="3595"/>
        <v>0</v>
      </c>
      <c r="AH1531" s="407">
        <f t="shared" si="3595"/>
        <v>0</v>
      </c>
      <c r="AI1531" s="407">
        <f t="shared" si="3595"/>
        <v>0</v>
      </c>
      <c r="AJ1531" s="407">
        <f t="shared" si="3595"/>
        <v>0</v>
      </c>
      <c r="AK1531" s="407">
        <f t="shared" si="3595"/>
        <v>0</v>
      </c>
      <c r="AL1531" s="407">
        <f t="shared" si="3595"/>
        <v>0</v>
      </c>
      <c r="AM1531" s="407">
        <f t="shared" si="3595"/>
        <v>0</v>
      </c>
      <c r="AN1531" s="407">
        <f t="shared" si="3595"/>
        <v>0</v>
      </c>
      <c r="AO1531" s="407">
        <f t="shared" si="3595"/>
        <v>0</v>
      </c>
      <c r="AP1531" s="407">
        <f t="shared" si="3595"/>
        <v>0</v>
      </c>
      <c r="AQ1531" s="407">
        <f t="shared" si="3595"/>
        <v>0</v>
      </c>
      <c r="AR1531" s="407">
        <f t="shared" si="3595"/>
        <v>0</v>
      </c>
      <c r="AS1531" s="303"/>
    </row>
    <row r="1532" spans="1:45" ht="15"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2.450000000000003" customHeight="1" outlineLevel="1">
      <c r="A1533" s="521">
        <v>45</v>
      </c>
      <c r="B1533" s="424" t="s">
        <v>137</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customHeight="1" outlineLevel="1">
      <c r="A1534" s="521"/>
      <c r="B1534" s="291" t="s">
        <v>736</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96">AF1533</f>
        <v>0</v>
      </c>
      <c r="AG1534" s="407">
        <f t="shared" si="3596"/>
        <v>0</v>
      </c>
      <c r="AH1534" s="407">
        <f t="shared" si="3596"/>
        <v>0</v>
      </c>
      <c r="AI1534" s="407">
        <f t="shared" si="3596"/>
        <v>0</v>
      </c>
      <c r="AJ1534" s="407">
        <f t="shared" si="3596"/>
        <v>0</v>
      </c>
      <c r="AK1534" s="407">
        <f t="shared" si="3596"/>
        <v>0</v>
      </c>
      <c r="AL1534" s="407">
        <f t="shared" si="3596"/>
        <v>0</v>
      </c>
      <c r="AM1534" s="407">
        <f t="shared" si="3596"/>
        <v>0</v>
      </c>
      <c r="AN1534" s="407">
        <f t="shared" si="3596"/>
        <v>0</v>
      </c>
      <c r="AO1534" s="407">
        <f t="shared" si="3596"/>
        <v>0</v>
      </c>
      <c r="AP1534" s="407">
        <f t="shared" si="3596"/>
        <v>0</v>
      </c>
      <c r="AQ1534" s="407">
        <f t="shared" si="3596"/>
        <v>0</v>
      </c>
      <c r="AR1534" s="407">
        <f t="shared" si="3596"/>
        <v>0</v>
      </c>
      <c r="AS1534" s="303"/>
    </row>
    <row r="1535" spans="1:45" ht="15"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2.1" customHeight="1" outlineLevel="1">
      <c r="A1536" s="521">
        <v>46</v>
      </c>
      <c r="B1536" s="424" t="s">
        <v>138</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customHeight="1" outlineLevel="1">
      <c r="A1537" s="521"/>
      <c r="B1537" s="291" t="s">
        <v>736</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97">AF1536</f>
        <v>0</v>
      </c>
      <c r="AG1537" s="407">
        <f t="shared" si="3597"/>
        <v>0</v>
      </c>
      <c r="AH1537" s="407">
        <f t="shared" si="3597"/>
        <v>0</v>
      </c>
      <c r="AI1537" s="407">
        <f t="shared" si="3597"/>
        <v>0</v>
      </c>
      <c r="AJ1537" s="407">
        <f t="shared" si="3597"/>
        <v>0</v>
      </c>
      <c r="AK1537" s="407">
        <f t="shared" si="3597"/>
        <v>0</v>
      </c>
      <c r="AL1537" s="407">
        <f t="shared" si="3597"/>
        <v>0</v>
      </c>
      <c r="AM1537" s="407">
        <f t="shared" si="3597"/>
        <v>0</v>
      </c>
      <c r="AN1537" s="407">
        <f t="shared" si="3597"/>
        <v>0</v>
      </c>
      <c r="AO1537" s="407">
        <f t="shared" si="3597"/>
        <v>0</v>
      </c>
      <c r="AP1537" s="407">
        <f t="shared" si="3597"/>
        <v>0</v>
      </c>
      <c r="AQ1537" s="407">
        <f t="shared" si="3597"/>
        <v>0</v>
      </c>
      <c r="AR1537" s="407">
        <f t="shared" si="3597"/>
        <v>0</v>
      </c>
      <c r="AS1537" s="303"/>
    </row>
    <row r="1538" spans="1:45" ht="15" customHeight="1" outlineLevel="1">
      <c r="A1538" s="521"/>
      <c r="B1538" s="424"/>
      <c r="C1538" s="288"/>
      <c r="D1538" s="288"/>
      <c r="E1538" s="288"/>
      <c r="F1538" s="288"/>
      <c r="G1538" s="288"/>
      <c r="H1538" s="288"/>
      <c r="I1538" s="288"/>
      <c r="J1538" s="288"/>
      <c r="K1538" s="288"/>
      <c r="L1538" s="288"/>
      <c r="M1538" s="288"/>
      <c r="N1538" s="288"/>
      <c r="O1538" s="288"/>
      <c r="P1538" s="288"/>
      <c r="Q1538" s="288"/>
      <c r="R1538" s="288"/>
      <c r="S1538" s="288"/>
      <c r="T1538" s="288"/>
      <c r="U1538" s="288"/>
      <c r="V1538" s="288"/>
      <c r="W1538" s="288"/>
      <c r="X1538" s="288"/>
      <c r="Y1538" s="288"/>
      <c r="Z1538" s="288"/>
      <c r="AA1538" s="288"/>
      <c r="AB1538" s="288"/>
      <c r="AC1538" s="288"/>
      <c r="AD1538" s="288"/>
      <c r="AE1538" s="408"/>
      <c r="AF1538" s="421"/>
      <c r="AG1538" s="421"/>
      <c r="AH1538" s="421"/>
      <c r="AI1538" s="421"/>
      <c r="AJ1538" s="421"/>
      <c r="AK1538" s="421"/>
      <c r="AL1538" s="421"/>
      <c r="AM1538" s="421"/>
      <c r="AN1538" s="421"/>
      <c r="AO1538" s="421"/>
      <c r="AP1538" s="421"/>
      <c r="AQ1538" s="421"/>
      <c r="AR1538" s="421"/>
      <c r="AS1538" s="303"/>
    </row>
    <row r="1539" spans="1:45" ht="35.450000000000003" customHeight="1" outlineLevel="1">
      <c r="A1539" s="521">
        <v>47</v>
      </c>
      <c r="B1539" s="424" t="s">
        <v>139</v>
      </c>
      <c r="C1539" s="288" t="s">
        <v>25</v>
      </c>
      <c r="D1539" s="292"/>
      <c r="E1539" s="292"/>
      <c r="F1539" s="292"/>
      <c r="G1539" s="292"/>
      <c r="H1539" s="292"/>
      <c r="I1539" s="292"/>
      <c r="J1539" s="292"/>
      <c r="K1539" s="292"/>
      <c r="L1539" s="292"/>
      <c r="M1539" s="292"/>
      <c r="N1539" s="292"/>
      <c r="O1539" s="292"/>
      <c r="P1539" s="292"/>
      <c r="Q1539" s="292">
        <v>12</v>
      </c>
      <c r="R1539" s="292"/>
      <c r="S1539" s="292"/>
      <c r="T1539" s="292"/>
      <c r="U1539" s="292"/>
      <c r="V1539" s="292"/>
      <c r="W1539" s="292"/>
      <c r="X1539" s="292"/>
      <c r="Y1539" s="292"/>
      <c r="Z1539" s="292"/>
      <c r="AA1539" s="292"/>
      <c r="AB1539" s="292"/>
      <c r="AC1539" s="292"/>
      <c r="AD1539" s="292"/>
      <c r="AE1539" s="422"/>
      <c r="AF1539" s="411"/>
      <c r="AG1539" s="411"/>
      <c r="AH1539" s="411"/>
      <c r="AI1539" s="411"/>
      <c r="AJ1539" s="411"/>
      <c r="AK1539" s="411"/>
      <c r="AL1539" s="411"/>
      <c r="AM1539" s="411"/>
      <c r="AN1539" s="411"/>
      <c r="AO1539" s="411"/>
      <c r="AP1539" s="411"/>
      <c r="AQ1539" s="411"/>
      <c r="AR1539" s="411"/>
      <c r="AS1539" s="293">
        <f>SUM(AE1539:AR1539)</f>
        <v>0</v>
      </c>
    </row>
    <row r="1540" spans="1:45" ht="15" customHeight="1" outlineLevel="1">
      <c r="A1540" s="521"/>
      <c r="B1540" s="291" t="s">
        <v>736</v>
      </c>
      <c r="C1540" s="288" t="s">
        <v>163</v>
      </c>
      <c r="D1540" s="292"/>
      <c r="E1540" s="292"/>
      <c r="F1540" s="292"/>
      <c r="G1540" s="292"/>
      <c r="H1540" s="292"/>
      <c r="I1540" s="292"/>
      <c r="J1540" s="292"/>
      <c r="K1540" s="292"/>
      <c r="L1540" s="292"/>
      <c r="M1540" s="292"/>
      <c r="N1540" s="292"/>
      <c r="O1540" s="292"/>
      <c r="P1540" s="292"/>
      <c r="Q1540" s="292">
        <f>Q1539</f>
        <v>12</v>
      </c>
      <c r="R1540" s="292"/>
      <c r="S1540" s="292"/>
      <c r="T1540" s="292"/>
      <c r="U1540" s="292"/>
      <c r="V1540" s="292"/>
      <c r="W1540" s="292"/>
      <c r="X1540" s="292"/>
      <c r="Y1540" s="292"/>
      <c r="Z1540" s="292"/>
      <c r="AA1540" s="292"/>
      <c r="AB1540" s="292"/>
      <c r="AC1540" s="292"/>
      <c r="AD1540" s="292"/>
      <c r="AE1540" s="407">
        <f>AE1539</f>
        <v>0</v>
      </c>
      <c r="AF1540" s="407">
        <f t="shared" ref="AF1540:AR1540" si="3598">AF1539</f>
        <v>0</v>
      </c>
      <c r="AG1540" s="407">
        <f t="shared" si="3598"/>
        <v>0</v>
      </c>
      <c r="AH1540" s="407">
        <f t="shared" si="3598"/>
        <v>0</v>
      </c>
      <c r="AI1540" s="407">
        <f t="shared" si="3598"/>
        <v>0</v>
      </c>
      <c r="AJ1540" s="407">
        <f t="shared" si="3598"/>
        <v>0</v>
      </c>
      <c r="AK1540" s="407">
        <f t="shared" si="3598"/>
        <v>0</v>
      </c>
      <c r="AL1540" s="407">
        <f t="shared" si="3598"/>
        <v>0</v>
      </c>
      <c r="AM1540" s="407">
        <f t="shared" si="3598"/>
        <v>0</v>
      </c>
      <c r="AN1540" s="407">
        <f t="shared" si="3598"/>
        <v>0</v>
      </c>
      <c r="AO1540" s="407">
        <f t="shared" si="3598"/>
        <v>0</v>
      </c>
      <c r="AP1540" s="407">
        <f t="shared" si="3598"/>
        <v>0</v>
      </c>
      <c r="AQ1540" s="407">
        <f t="shared" si="3598"/>
        <v>0</v>
      </c>
      <c r="AR1540" s="407">
        <f t="shared" si="3598"/>
        <v>0</v>
      </c>
      <c r="AS1540" s="303"/>
    </row>
    <row r="1541" spans="1:45" ht="15" customHeight="1" outlineLevel="1">
      <c r="A1541" s="521"/>
      <c r="B1541" s="424"/>
      <c r="C1541" s="288"/>
      <c r="D1541" s="288"/>
      <c r="E1541" s="288"/>
      <c r="F1541" s="288"/>
      <c r="G1541" s="288"/>
      <c r="H1541" s="288"/>
      <c r="I1541" s="288"/>
      <c r="J1541" s="288"/>
      <c r="K1541" s="288"/>
      <c r="L1541" s="288"/>
      <c r="M1541" s="288"/>
      <c r="N1541" s="288"/>
      <c r="O1541" s="288"/>
      <c r="P1541" s="288"/>
      <c r="Q1541" s="288"/>
      <c r="R1541" s="288"/>
      <c r="S1541" s="288"/>
      <c r="T1541" s="288"/>
      <c r="U1541" s="288"/>
      <c r="V1541" s="288"/>
      <c r="W1541" s="288"/>
      <c r="X1541" s="288"/>
      <c r="Y1541" s="288"/>
      <c r="Z1541" s="288"/>
      <c r="AA1541" s="288"/>
      <c r="AB1541" s="288"/>
      <c r="AC1541" s="288"/>
      <c r="AD1541" s="288"/>
      <c r="AE1541" s="408"/>
      <c r="AF1541" s="421"/>
      <c r="AG1541" s="421"/>
      <c r="AH1541" s="421"/>
      <c r="AI1541" s="421"/>
      <c r="AJ1541" s="421"/>
      <c r="AK1541" s="421"/>
      <c r="AL1541" s="421"/>
      <c r="AM1541" s="421"/>
      <c r="AN1541" s="421"/>
      <c r="AO1541" s="421"/>
      <c r="AP1541" s="421"/>
      <c r="AQ1541" s="421"/>
      <c r="AR1541" s="421"/>
      <c r="AS1541" s="303"/>
    </row>
    <row r="1542" spans="1:45" ht="39.75" customHeight="1" outlineLevel="1">
      <c r="A1542" s="521">
        <v>48</v>
      </c>
      <c r="B1542" s="424" t="s">
        <v>140</v>
      </c>
      <c r="C1542" s="288" t="s">
        <v>25</v>
      </c>
      <c r="D1542" s="292"/>
      <c r="E1542" s="292"/>
      <c r="F1542" s="292"/>
      <c r="G1542" s="292"/>
      <c r="H1542" s="292"/>
      <c r="I1542" s="292"/>
      <c r="J1542" s="292"/>
      <c r="K1542" s="292"/>
      <c r="L1542" s="292"/>
      <c r="M1542" s="292"/>
      <c r="N1542" s="292"/>
      <c r="O1542" s="292"/>
      <c r="P1542" s="292"/>
      <c r="Q1542" s="292">
        <v>12</v>
      </c>
      <c r="R1542" s="292"/>
      <c r="S1542" s="292"/>
      <c r="T1542" s="292"/>
      <c r="U1542" s="292"/>
      <c r="V1542" s="292"/>
      <c r="W1542" s="292"/>
      <c r="X1542" s="292"/>
      <c r="Y1542" s="292"/>
      <c r="Z1542" s="292"/>
      <c r="AA1542" s="292"/>
      <c r="AB1542" s="292"/>
      <c r="AC1542" s="292"/>
      <c r="AD1542" s="292"/>
      <c r="AE1542" s="422"/>
      <c r="AF1542" s="411"/>
      <c r="AG1542" s="411"/>
      <c r="AH1542" s="411"/>
      <c r="AI1542" s="411"/>
      <c r="AJ1542" s="411"/>
      <c r="AK1542" s="411"/>
      <c r="AL1542" s="411"/>
      <c r="AM1542" s="411"/>
      <c r="AN1542" s="411"/>
      <c r="AO1542" s="411"/>
      <c r="AP1542" s="411"/>
      <c r="AQ1542" s="411"/>
      <c r="AR1542" s="411"/>
      <c r="AS1542" s="293">
        <f>SUM(AE1542:AR1542)</f>
        <v>0</v>
      </c>
    </row>
    <row r="1543" spans="1:45" ht="15" customHeight="1" outlineLevel="1">
      <c r="A1543" s="521"/>
      <c r="B1543" s="291" t="s">
        <v>736</v>
      </c>
      <c r="C1543" s="288" t="s">
        <v>163</v>
      </c>
      <c r="D1543" s="292"/>
      <c r="E1543" s="292"/>
      <c r="F1543" s="292"/>
      <c r="G1543" s="292"/>
      <c r="H1543" s="292"/>
      <c r="I1543" s="292"/>
      <c r="J1543" s="292"/>
      <c r="K1543" s="292"/>
      <c r="L1543" s="292"/>
      <c r="M1543" s="292"/>
      <c r="N1543" s="292"/>
      <c r="O1543" s="292"/>
      <c r="P1543" s="292"/>
      <c r="Q1543" s="292">
        <f>Q1542</f>
        <v>12</v>
      </c>
      <c r="R1543" s="292"/>
      <c r="S1543" s="292"/>
      <c r="T1543" s="292"/>
      <c r="U1543" s="292"/>
      <c r="V1543" s="292"/>
      <c r="W1543" s="292"/>
      <c r="X1543" s="292"/>
      <c r="Y1543" s="292"/>
      <c r="Z1543" s="292"/>
      <c r="AA1543" s="292"/>
      <c r="AB1543" s="292"/>
      <c r="AC1543" s="292"/>
      <c r="AD1543" s="292"/>
      <c r="AE1543" s="407">
        <f>AE1542</f>
        <v>0</v>
      </c>
      <c r="AF1543" s="407">
        <f t="shared" ref="AF1543:AR1543" si="3599">AF1542</f>
        <v>0</v>
      </c>
      <c r="AG1543" s="407">
        <f t="shared" si="3599"/>
        <v>0</v>
      </c>
      <c r="AH1543" s="407">
        <f t="shared" si="3599"/>
        <v>0</v>
      </c>
      <c r="AI1543" s="407">
        <f t="shared" si="3599"/>
        <v>0</v>
      </c>
      <c r="AJ1543" s="407">
        <f t="shared" si="3599"/>
        <v>0</v>
      </c>
      <c r="AK1543" s="407">
        <f t="shared" si="3599"/>
        <v>0</v>
      </c>
      <c r="AL1543" s="407">
        <f t="shared" si="3599"/>
        <v>0</v>
      </c>
      <c r="AM1543" s="407">
        <f t="shared" si="3599"/>
        <v>0</v>
      </c>
      <c r="AN1543" s="407">
        <f t="shared" si="3599"/>
        <v>0</v>
      </c>
      <c r="AO1543" s="407">
        <f t="shared" si="3599"/>
        <v>0</v>
      </c>
      <c r="AP1543" s="407">
        <f t="shared" si="3599"/>
        <v>0</v>
      </c>
      <c r="AQ1543" s="407">
        <f t="shared" si="3599"/>
        <v>0</v>
      </c>
      <c r="AR1543" s="407">
        <f t="shared" si="3599"/>
        <v>0</v>
      </c>
      <c r="AS1543" s="303"/>
    </row>
    <row r="1544" spans="1:45" ht="15" customHeight="1" outlineLevel="1">
      <c r="A1544" s="521"/>
      <c r="B1544" s="424"/>
      <c r="C1544" s="288"/>
      <c r="D1544" s="288"/>
      <c r="E1544" s="288"/>
      <c r="F1544" s="288"/>
      <c r="G1544" s="288"/>
      <c r="H1544" s="288"/>
      <c r="I1544" s="288"/>
      <c r="J1544" s="288"/>
      <c r="K1544" s="288"/>
      <c r="L1544" s="288"/>
      <c r="M1544" s="288"/>
      <c r="N1544" s="288"/>
      <c r="O1544" s="288"/>
      <c r="P1544" s="288"/>
      <c r="Q1544" s="288"/>
      <c r="R1544" s="288"/>
      <c r="S1544" s="288"/>
      <c r="T1544" s="288"/>
      <c r="U1544" s="288"/>
      <c r="V1544" s="288"/>
      <c r="W1544" s="288"/>
      <c r="X1544" s="288"/>
      <c r="Y1544" s="288"/>
      <c r="Z1544" s="288"/>
      <c r="AA1544" s="288"/>
      <c r="AB1544" s="288"/>
      <c r="AC1544" s="288"/>
      <c r="AD1544" s="288"/>
      <c r="AE1544" s="408"/>
      <c r="AF1544" s="421"/>
      <c r="AG1544" s="421"/>
      <c r="AH1544" s="421"/>
      <c r="AI1544" s="421"/>
      <c r="AJ1544" s="421"/>
      <c r="AK1544" s="421"/>
      <c r="AL1544" s="421"/>
      <c r="AM1544" s="421"/>
      <c r="AN1544" s="421"/>
      <c r="AO1544" s="421"/>
      <c r="AP1544" s="421"/>
      <c r="AQ1544" s="421"/>
      <c r="AR1544" s="421"/>
      <c r="AS1544" s="303"/>
    </row>
    <row r="1545" spans="1:45" ht="33" customHeight="1" outlineLevel="1">
      <c r="A1545" s="521">
        <v>49</v>
      </c>
      <c r="B1545" s="424" t="s">
        <v>141</v>
      </c>
      <c r="C1545" s="288" t="s">
        <v>25</v>
      </c>
      <c r="D1545" s="292"/>
      <c r="E1545" s="292"/>
      <c r="F1545" s="292"/>
      <c r="G1545" s="292"/>
      <c r="H1545" s="292"/>
      <c r="I1545" s="292"/>
      <c r="J1545" s="292"/>
      <c r="K1545" s="292"/>
      <c r="L1545" s="292"/>
      <c r="M1545" s="292"/>
      <c r="N1545" s="292"/>
      <c r="O1545" s="292"/>
      <c r="P1545" s="292"/>
      <c r="Q1545" s="292">
        <v>12</v>
      </c>
      <c r="R1545" s="292"/>
      <c r="S1545" s="292"/>
      <c r="T1545" s="292"/>
      <c r="U1545" s="292"/>
      <c r="V1545" s="292"/>
      <c r="W1545" s="292"/>
      <c r="X1545" s="292"/>
      <c r="Y1545" s="292"/>
      <c r="Z1545" s="292"/>
      <c r="AA1545" s="292"/>
      <c r="AB1545" s="292"/>
      <c r="AC1545" s="292"/>
      <c r="AD1545" s="292"/>
      <c r="AE1545" s="422"/>
      <c r="AF1545" s="411"/>
      <c r="AG1545" s="411"/>
      <c r="AH1545" s="411"/>
      <c r="AI1545" s="411"/>
      <c r="AJ1545" s="411"/>
      <c r="AK1545" s="411"/>
      <c r="AL1545" s="411"/>
      <c r="AM1545" s="411"/>
      <c r="AN1545" s="411"/>
      <c r="AO1545" s="411"/>
      <c r="AP1545" s="411"/>
      <c r="AQ1545" s="411"/>
      <c r="AR1545" s="411"/>
      <c r="AS1545" s="293">
        <f>SUM(AE1545:AR1545)</f>
        <v>0</v>
      </c>
    </row>
    <row r="1546" spans="1:45" ht="15" customHeight="1" outlineLevel="1">
      <c r="A1546" s="521"/>
      <c r="B1546" s="291" t="s">
        <v>736</v>
      </c>
      <c r="C1546" s="288" t="s">
        <v>163</v>
      </c>
      <c r="D1546" s="292"/>
      <c r="E1546" s="292"/>
      <c r="F1546" s="292"/>
      <c r="G1546" s="292"/>
      <c r="H1546" s="292"/>
      <c r="I1546" s="292"/>
      <c r="J1546" s="292"/>
      <c r="K1546" s="292"/>
      <c r="L1546" s="292"/>
      <c r="M1546" s="292"/>
      <c r="N1546" s="292"/>
      <c r="O1546" s="292"/>
      <c r="P1546" s="292"/>
      <c r="Q1546" s="292">
        <f>Q1545</f>
        <v>12</v>
      </c>
      <c r="R1546" s="292"/>
      <c r="S1546" s="292"/>
      <c r="T1546" s="292"/>
      <c r="U1546" s="292"/>
      <c r="V1546" s="292"/>
      <c r="W1546" s="292"/>
      <c r="X1546" s="292"/>
      <c r="Y1546" s="292"/>
      <c r="Z1546" s="292"/>
      <c r="AA1546" s="292"/>
      <c r="AB1546" s="292"/>
      <c r="AC1546" s="292"/>
      <c r="AD1546" s="292"/>
      <c r="AE1546" s="407">
        <f>AE1545</f>
        <v>0</v>
      </c>
      <c r="AF1546" s="407">
        <f t="shared" ref="AF1546:AR1546" si="3600">AF1545</f>
        <v>0</v>
      </c>
      <c r="AG1546" s="407">
        <f t="shared" si="3600"/>
        <v>0</v>
      </c>
      <c r="AH1546" s="407">
        <f t="shared" si="3600"/>
        <v>0</v>
      </c>
      <c r="AI1546" s="407">
        <f t="shared" si="3600"/>
        <v>0</v>
      </c>
      <c r="AJ1546" s="407">
        <f t="shared" si="3600"/>
        <v>0</v>
      </c>
      <c r="AK1546" s="407">
        <f t="shared" si="3600"/>
        <v>0</v>
      </c>
      <c r="AL1546" s="407">
        <f t="shared" si="3600"/>
        <v>0</v>
      </c>
      <c r="AM1546" s="407">
        <f t="shared" si="3600"/>
        <v>0</v>
      </c>
      <c r="AN1546" s="407">
        <f t="shared" si="3600"/>
        <v>0</v>
      </c>
      <c r="AO1546" s="407">
        <f t="shared" si="3600"/>
        <v>0</v>
      </c>
      <c r="AP1546" s="407">
        <f t="shared" si="3600"/>
        <v>0</v>
      </c>
      <c r="AQ1546" s="407">
        <f t="shared" si="3600"/>
        <v>0</v>
      </c>
      <c r="AR1546" s="407">
        <f t="shared" si="3600"/>
        <v>0</v>
      </c>
      <c r="AS1546" s="303"/>
    </row>
    <row r="1547" spans="1:45" ht="15" customHeight="1" outlineLevel="1">
      <c r="A1547" s="521"/>
      <c r="B1547" s="291"/>
      <c r="C1547" s="288"/>
      <c r="D1547" s="758"/>
      <c r="E1547" s="758"/>
      <c r="F1547" s="758"/>
      <c r="G1547" s="758"/>
      <c r="H1547" s="758"/>
      <c r="I1547" s="758"/>
      <c r="J1547" s="758"/>
      <c r="K1547" s="758"/>
      <c r="L1547" s="758"/>
      <c r="M1547" s="758"/>
      <c r="N1547" s="758"/>
      <c r="O1547" s="758"/>
      <c r="P1547" s="758"/>
      <c r="Q1547" s="758"/>
      <c r="R1547" s="758"/>
      <c r="S1547" s="758"/>
      <c r="T1547" s="758"/>
      <c r="U1547" s="758"/>
      <c r="V1547" s="758"/>
      <c r="W1547" s="758"/>
      <c r="X1547" s="758"/>
      <c r="Y1547" s="758"/>
      <c r="Z1547" s="758"/>
      <c r="AA1547" s="758"/>
      <c r="AB1547" s="758"/>
      <c r="AC1547" s="758"/>
      <c r="AD1547" s="758"/>
      <c r="AE1547" s="407"/>
      <c r="AF1547" s="407"/>
      <c r="AG1547" s="407"/>
      <c r="AH1547" s="407"/>
      <c r="AI1547" s="407"/>
      <c r="AJ1547" s="407"/>
      <c r="AK1547" s="407"/>
      <c r="AL1547" s="407"/>
      <c r="AM1547" s="407"/>
      <c r="AN1547" s="407"/>
      <c r="AO1547" s="407"/>
      <c r="AP1547" s="407"/>
      <c r="AQ1547" s="407"/>
      <c r="AR1547" s="407"/>
      <c r="AS1547" s="303"/>
    </row>
    <row r="1548" spans="1:45" ht="15.75" outlineLevel="1">
      <c r="A1548" s="521"/>
      <c r="B1548" s="763" t="s">
        <v>929</v>
      </c>
      <c r="AS1548" s="759"/>
    </row>
    <row r="1549" spans="1:45" outlineLevel="1">
      <c r="A1549" s="521">
        <v>50</v>
      </c>
      <c r="B1549" s="291"/>
      <c r="AS1549" s="759"/>
    </row>
    <row r="1550" spans="1:45" ht="15.75" outlineLevel="1">
      <c r="A1550" s="521"/>
      <c r="B1550" s="424" t="s">
        <v>928</v>
      </c>
      <c r="C1550" s="288" t="s">
        <v>25</v>
      </c>
      <c r="D1550" s="292"/>
      <c r="E1550" s="292"/>
      <c r="F1550" s="292"/>
      <c r="G1550" s="292"/>
      <c r="H1550" s="292"/>
      <c r="I1550" s="292"/>
      <c r="J1550" s="292"/>
      <c r="K1550" s="292"/>
      <c r="L1550" s="292"/>
      <c r="M1550" s="292"/>
      <c r="N1550" s="292"/>
      <c r="O1550" s="292"/>
      <c r="P1550" s="292"/>
      <c r="Q1550" s="292">
        <v>12</v>
      </c>
      <c r="R1550" s="292"/>
      <c r="S1550" s="292"/>
      <c r="T1550" s="292"/>
      <c r="U1550" s="292"/>
      <c r="V1550" s="292"/>
      <c r="W1550" s="292"/>
      <c r="X1550" s="292"/>
      <c r="Y1550" s="292"/>
      <c r="Z1550" s="292"/>
      <c r="AA1550" s="292"/>
      <c r="AB1550" s="292"/>
      <c r="AC1550" s="292"/>
      <c r="AD1550" s="292"/>
      <c r="AE1550" s="422"/>
      <c r="AF1550" s="411"/>
      <c r="AG1550" s="411"/>
      <c r="AH1550" s="411"/>
      <c r="AI1550" s="411"/>
      <c r="AJ1550" s="411"/>
      <c r="AK1550" s="411"/>
      <c r="AL1550" s="411"/>
      <c r="AM1550" s="411"/>
      <c r="AN1550" s="411"/>
      <c r="AO1550" s="411"/>
      <c r="AP1550" s="411"/>
      <c r="AQ1550" s="411"/>
      <c r="AR1550" s="411"/>
      <c r="AS1550" s="293">
        <f>SUM(AE1550:AR1550)</f>
        <v>0</v>
      </c>
    </row>
    <row r="1551" spans="1:45" outlineLevel="1">
      <c r="A1551" s="521"/>
      <c r="B1551" s="291" t="s">
        <v>736</v>
      </c>
      <c r="C1551" s="288" t="s">
        <v>163</v>
      </c>
      <c r="D1551" s="292"/>
      <c r="E1551" s="292"/>
      <c r="F1551" s="292"/>
      <c r="G1551" s="292"/>
      <c r="H1551" s="292"/>
      <c r="I1551" s="292"/>
      <c r="J1551" s="292"/>
      <c r="K1551" s="292"/>
      <c r="L1551" s="292"/>
      <c r="M1551" s="292"/>
      <c r="N1551" s="292"/>
      <c r="O1551" s="292"/>
      <c r="P1551" s="292"/>
      <c r="Q1551" s="292">
        <f>Q1550</f>
        <v>12</v>
      </c>
      <c r="R1551" s="292"/>
      <c r="S1551" s="292"/>
      <c r="T1551" s="292"/>
      <c r="U1551" s="292"/>
      <c r="V1551" s="292"/>
      <c r="W1551" s="292"/>
      <c r="X1551" s="292"/>
      <c r="Y1551" s="292"/>
      <c r="Z1551" s="292"/>
      <c r="AA1551" s="292"/>
      <c r="AB1551" s="292"/>
      <c r="AC1551" s="292"/>
      <c r="AD1551" s="292"/>
      <c r="AE1551" s="407">
        <f>AE1550</f>
        <v>0</v>
      </c>
      <c r="AF1551" s="407">
        <f t="shared" ref="AF1551:AR1551" si="3601">AF1550</f>
        <v>0</v>
      </c>
      <c r="AG1551" s="407">
        <f t="shared" si="3601"/>
        <v>0</v>
      </c>
      <c r="AH1551" s="407">
        <f t="shared" si="3601"/>
        <v>0</v>
      </c>
      <c r="AI1551" s="407">
        <f t="shared" si="3601"/>
        <v>0</v>
      </c>
      <c r="AJ1551" s="407">
        <f t="shared" si="3601"/>
        <v>0</v>
      </c>
      <c r="AK1551" s="407">
        <f t="shared" si="3601"/>
        <v>0</v>
      </c>
      <c r="AL1551" s="407">
        <f t="shared" si="3601"/>
        <v>0</v>
      </c>
      <c r="AM1551" s="407">
        <f t="shared" si="3601"/>
        <v>0</v>
      </c>
      <c r="AN1551" s="407">
        <f t="shared" si="3601"/>
        <v>0</v>
      </c>
      <c r="AO1551" s="407">
        <f t="shared" si="3601"/>
        <v>0</v>
      </c>
      <c r="AP1551" s="407">
        <f t="shared" si="3601"/>
        <v>0</v>
      </c>
      <c r="AQ1551" s="407">
        <f t="shared" si="3601"/>
        <v>0</v>
      </c>
      <c r="AR1551" s="407">
        <f t="shared" si="3601"/>
        <v>0</v>
      </c>
      <c r="AS1551" s="303"/>
    </row>
    <row r="1552" spans="1:45" ht="15.75" customHeight="1" outlineLevel="1">
      <c r="A1552" s="521"/>
      <c r="B1552" s="291"/>
      <c r="C1552" s="302"/>
      <c r="D1552" s="288"/>
      <c r="E1552" s="288"/>
      <c r="F1552" s="288"/>
      <c r="G1552" s="288"/>
      <c r="H1552" s="288"/>
      <c r="I1552" s="288"/>
      <c r="J1552" s="288"/>
      <c r="K1552" s="288"/>
      <c r="L1552" s="288"/>
      <c r="M1552" s="288"/>
      <c r="N1552" s="288"/>
      <c r="O1552" s="288"/>
      <c r="P1552" s="288"/>
      <c r="Q1552" s="288"/>
      <c r="R1552" s="288"/>
      <c r="S1552" s="288"/>
      <c r="T1552" s="288"/>
      <c r="U1552" s="288"/>
      <c r="V1552" s="288"/>
      <c r="W1552" s="288"/>
      <c r="X1552" s="288"/>
      <c r="Y1552" s="288"/>
      <c r="Z1552" s="288"/>
      <c r="AA1552" s="288"/>
      <c r="AB1552" s="288"/>
      <c r="AC1552" s="288"/>
      <c r="AD1552" s="288"/>
      <c r="AE1552" s="298"/>
      <c r="AF1552" s="298"/>
      <c r="AG1552" s="298"/>
      <c r="AH1552" s="298"/>
      <c r="AI1552" s="298"/>
      <c r="AJ1552" s="298"/>
      <c r="AK1552" s="298"/>
      <c r="AL1552" s="298"/>
      <c r="AM1552" s="298"/>
      <c r="AN1552" s="298"/>
      <c r="AO1552" s="298"/>
      <c r="AP1552" s="298"/>
      <c r="AQ1552" s="298"/>
      <c r="AR1552" s="298"/>
      <c r="AS1552" s="303"/>
    </row>
    <row r="1553" spans="2:45" ht="15.75">
      <c r="B1553" s="324" t="s">
        <v>737</v>
      </c>
      <c r="C1553" s="326"/>
      <c r="D1553" s="326">
        <f>SUM(D1391:D1546)</f>
        <v>0</v>
      </c>
      <c r="E1553" s="326">
        <f t="shared" ref="E1553:P1553" si="3602">SUM(E1391:E1546)</f>
        <v>0</v>
      </c>
      <c r="F1553" s="326">
        <f t="shared" si="3602"/>
        <v>0</v>
      </c>
      <c r="G1553" s="326">
        <f t="shared" si="3602"/>
        <v>0</v>
      </c>
      <c r="H1553" s="326">
        <f t="shared" si="3602"/>
        <v>0</v>
      </c>
      <c r="I1553" s="326">
        <f t="shared" si="3602"/>
        <v>0</v>
      </c>
      <c r="J1553" s="326">
        <f t="shared" si="3602"/>
        <v>0</v>
      </c>
      <c r="K1553" s="326">
        <f t="shared" si="3602"/>
        <v>0</v>
      </c>
      <c r="L1553" s="326">
        <f t="shared" si="3602"/>
        <v>0</v>
      </c>
      <c r="M1553" s="326">
        <f t="shared" si="3602"/>
        <v>0</v>
      </c>
      <c r="N1553" s="326">
        <f t="shared" si="3602"/>
        <v>0</v>
      </c>
      <c r="O1553" s="326">
        <f t="shared" si="3602"/>
        <v>0</v>
      </c>
      <c r="P1553" s="326">
        <f t="shared" si="3602"/>
        <v>0</v>
      </c>
      <c r="Q1553" s="326"/>
      <c r="R1553" s="326">
        <f>SUM(R1391:R1546)</f>
        <v>0</v>
      </c>
      <c r="S1553" s="326">
        <f t="shared" ref="S1553:AD1553" si="3603">SUM(S1391:S1546)</f>
        <v>0</v>
      </c>
      <c r="T1553" s="326">
        <f t="shared" si="3603"/>
        <v>0</v>
      </c>
      <c r="U1553" s="326">
        <f t="shared" si="3603"/>
        <v>0</v>
      </c>
      <c r="V1553" s="326">
        <f t="shared" si="3603"/>
        <v>0</v>
      </c>
      <c r="W1553" s="326">
        <f t="shared" si="3603"/>
        <v>0</v>
      </c>
      <c r="X1553" s="326">
        <f t="shared" si="3603"/>
        <v>0</v>
      </c>
      <c r="Y1553" s="326">
        <f t="shared" si="3603"/>
        <v>0</v>
      </c>
      <c r="Z1553" s="326">
        <f t="shared" si="3603"/>
        <v>0</v>
      </c>
      <c r="AA1553" s="326">
        <f t="shared" si="3603"/>
        <v>0</v>
      </c>
      <c r="AB1553" s="326">
        <f t="shared" si="3603"/>
        <v>0</v>
      </c>
      <c r="AC1553" s="326">
        <f t="shared" si="3603"/>
        <v>0</v>
      </c>
      <c r="AD1553" s="326">
        <f t="shared" si="3603"/>
        <v>0</v>
      </c>
      <c r="AE1553" s="326">
        <f>IF(AE1389="kWh",SUMPRODUCT(D1391:D1546,AE1391:AE1546))</f>
        <v>0</v>
      </c>
      <c r="AF1553" s="326">
        <f>IF(AF1389="kWh",SUMPRODUCT(D1391:D1546,AF1391:AF1546))</f>
        <v>0</v>
      </c>
      <c r="AG1553" s="326">
        <f>IF(AG1389="kw",SUMPRODUCT(Q1391:Q1546,R1391:R1546,AG1391:AG1546),SUMPRODUCT(D1391:D1546,AG1391:AG1546))</f>
        <v>0</v>
      </c>
      <c r="AH1553" s="326">
        <f>IF(AH1389="kw",SUMPRODUCT(Q1391:Q1546,R1391:R1546,AH1391:AH1546),SUMPRODUCT(D1391:D1546,AH1391:AH1546))</f>
        <v>0</v>
      </c>
      <c r="AI1553" s="326">
        <f>IF(AI1389="kw",SUMPRODUCT(Q1391:Q1546,R1391:R1546,AI1391:AI1546),SUMPRODUCT(D1391:D1546,AI1391:AI1546))</f>
        <v>0</v>
      </c>
      <c r="AJ1553" s="326">
        <f>IF(AJ1389="kw",SUMPRODUCT(Q1391:Q1546,R1391:R1546,AJ1391:AJ1546),SUMPRODUCT(D1391:D1546,AJ1391:AJ1546))</f>
        <v>0</v>
      </c>
      <c r="AK1553" s="326">
        <f>IF(AK1389="kw",SUMPRODUCT(Q1391:Q1546,R1391:R1546,AK1391:AK1546),SUMPRODUCT(D1391:D1546,AK1391:AK1546))</f>
        <v>0</v>
      </c>
      <c r="AL1553" s="326">
        <f>IF(AL1389="kw",SUMPRODUCT(Q1391:Q1546,R1391:R1546,AL1391:AL1546),SUMPRODUCT(D1391:D1546,AL1391:AL1546))</f>
        <v>0</v>
      </c>
      <c r="AM1553" s="326">
        <f>IF(AM1389="kw",SUMPRODUCT(Q1391:Q1546,R1391:R1546,AM1391:AM1546),SUMPRODUCT(D1391:D1546,AM1391:AM1546))</f>
        <v>0</v>
      </c>
      <c r="AN1553" s="326">
        <f>IF(AN1389="kw",SUMPRODUCT(Q1391:Q1546,R1391:R1546,AN1391:AN1546),SUMPRODUCT(D1391:D1546,AN1391:AN1546))</f>
        <v>0</v>
      </c>
      <c r="AO1553" s="326">
        <f>IF(AO1389="kw",SUMPRODUCT(Q1391:Q1546,R1391:R1546,AO1391:AO1546),SUMPRODUCT(D1391:D1546,AO1391:AO1546))</f>
        <v>0</v>
      </c>
      <c r="AP1553" s="326">
        <f>IF(AP1389="kw",SUMPRODUCT(Q1391:Q1546,R1391:R1546,AP1391:AP1546),SUMPRODUCT(D1391:D1546,AP1391:AP1546))</f>
        <v>0</v>
      </c>
      <c r="AQ1553" s="326">
        <f>IF(AQ1389="kw",SUMPRODUCT(Q1391:Q1546,R1391:R1546,AQ1391:AQ1546),SUMPRODUCT(D1391:D1546,AQ1391:AQ1546))</f>
        <v>0</v>
      </c>
      <c r="AR1553" s="326">
        <f>IF(AR1389="kw",SUMPRODUCT(Q1391:Q1546,R1391:R1546,AR1391:AR1546),SUMPRODUCT(D1391:D1546,AR1391:AR1546))</f>
        <v>0</v>
      </c>
      <c r="AS1553" s="327"/>
    </row>
    <row r="1554" spans="2:45" ht="15.75">
      <c r="B1554" s="387" t="s">
        <v>738</v>
      </c>
      <c r="C1554" s="388"/>
      <c r="D1554" s="388"/>
      <c r="E1554" s="388"/>
      <c r="F1554" s="388"/>
      <c r="G1554" s="388"/>
      <c r="H1554" s="388"/>
      <c r="I1554" s="388"/>
      <c r="J1554" s="388"/>
      <c r="K1554" s="388"/>
      <c r="L1554" s="388"/>
      <c r="M1554" s="388"/>
      <c r="N1554" s="388"/>
      <c r="O1554" s="388"/>
      <c r="P1554" s="388"/>
      <c r="Q1554" s="388"/>
      <c r="R1554" s="388"/>
      <c r="S1554" s="388"/>
      <c r="T1554" s="388"/>
      <c r="U1554" s="388"/>
      <c r="V1554" s="388"/>
      <c r="W1554" s="388"/>
      <c r="X1554" s="388"/>
      <c r="Y1554" s="388"/>
      <c r="Z1554" s="388"/>
      <c r="AA1554" s="388"/>
      <c r="AB1554" s="388"/>
      <c r="AC1554" s="388"/>
      <c r="AD1554" s="388"/>
      <c r="AE1554" s="388">
        <f>HLOOKUP(AE1388,'2. LRAMVA Threshold'!$B$42:$Q$60,14,FALSE)</f>
        <v>0</v>
      </c>
      <c r="AF1554" s="388">
        <f>HLOOKUP(AF1388,'2. LRAMVA Threshold'!$B$42:$Q$60,14,FALSE)</f>
        <v>0</v>
      </c>
      <c r="AG1554" s="388">
        <f>HLOOKUP(AG1388,'2. LRAMVA Threshold'!$B$42:$Q$60,14,FALSE)</f>
        <v>0</v>
      </c>
      <c r="AH1554" s="388">
        <f>HLOOKUP(AH1388,'2. LRAMVA Threshold'!$B$42:$Q$60,14,FALSE)</f>
        <v>0</v>
      </c>
      <c r="AI1554" s="388">
        <f>HLOOKUP(AI1388,'2. LRAMVA Threshold'!$B$42:$Q$60,14,FALSE)</f>
        <v>0</v>
      </c>
      <c r="AJ1554" s="388">
        <f>HLOOKUP(AJ1388,'2. LRAMVA Threshold'!$B$42:$Q$60,14,FALSE)</f>
        <v>0</v>
      </c>
      <c r="AK1554" s="388">
        <f>HLOOKUP(AK1388,'2. LRAMVA Threshold'!$B$42:$Q$60,14,FALSE)</f>
        <v>0</v>
      </c>
      <c r="AL1554" s="388">
        <f>HLOOKUP(AL1388,'2. LRAMVA Threshold'!$B$42:$Q$60,14,FALSE)</f>
        <v>0</v>
      </c>
      <c r="AM1554" s="388">
        <f>HLOOKUP(AM1388,'2. LRAMVA Threshold'!$B$42:$Q$60,14,FALSE)</f>
        <v>0</v>
      </c>
      <c r="AN1554" s="388">
        <f>HLOOKUP(AN1388,'2. LRAMVA Threshold'!$B$42:$Q$60,14,FALSE)</f>
        <v>0</v>
      </c>
      <c r="AO1554" s="388">
        <f>HLOOKUP(AO1388,'2. LRAMVA Threshold'!$B$42:$Q$60,14,FALSE)</f>
        <v>0</v>
      </c>
      <c r="AP1554" s="388">
        <f>HLOOKUP(AP1388,'2. LRAMVA Threshold'!$B$42:$Q$60,14,FALSE)</f>
        <v>0</v>
      </c>
      <c r="AQ1554" s="388">
        <f>HLOOKUP(AQ1388,'2. LRAMVA Threshold'!$B$42:$Q$60,14,FALSE)</f>
        <v>0</v>
      </c>
      <c r="AR1554" s="388">
        <f>HLOOKUP(AR1388,'2. LRAMVA Threshold'!$B$42:$Q$60,14,FALSE)</f>
        <v>0</v>
      </c>
      <c r="AS1554" s="438"/>
    </row>
    <row r="1555" spans="2:45">
      <c r="B1555" s="390"/>
      <c r="C1555" s="428"/>
      <c r="D1555" s="429"/>
      <c r="E1555" s="429"/>
      <c r="F1555" s="429"/>
      <c r="G1555" s="429"/>
      <c r="H1555" s="429"/>
      <c r="I1555" s="429"/>
      <c r="J1555" s="429"/>
      <c r="K1555" s="429"/>
      <c r="L1555" s="429"/>
      <c r="M1555" s="429"/>
      <c r="N1555" s="392"/>
      <c r="O1555" s="392"/>
      <c r="P1555" s="392"/>
      <c r="Q1555" s="429"/>
      <c r="R1555" s="430"/>
      <c r="S1555" s="429"/>
      <c r="T1555" s="429"/>
      <c r="U1555" s="429"/>
      <c r="V1555" s="431"/>
      <c r="W1555" s="431"/>
      <c r="X1555" s="431"/>
      <c r="Y1555" s="431"/>
      <c r="Z1555" s="429"/>
      <c r="AA1555" s="429"/>
      <c r="AB1555" s="392"/>
      <c r="AC1555" s="392"/>
      <c r="AD1555" s="392"/>
      <c r="AE1555" s="432"/>
      <c r="AF1555" s="432"/>
      <c r="AG1555" s="432"/>
      <c r="AH1555" s="432"/>
      <c r="AI1555" s="432"/>
      <c r="AJ1555" s="432"/>
      <c r="AK1555" s="432"/>
      <c r="AL1555" s="395"/>
      <c r="AM1555" s="395"/>
      <c r="AN1555" s="395"/>
      <c r="AO1555" s="395"/>
      <c r="AP1555" s="395"/>
      <c r="AQ1555" s="395"/>
      <c r="AR1555" s="395"/>
      <c r="AS1555" s="396"/>
    </row>
    <row r="1556" spans="2:45">
      <c r="B1556" s="321" t="s">
        <v>739</v>
      </c>
      <c r="C1556" s="335"/>
      <c r="D1556" s="335"/>
      <c r="E1556" s="372"/>
      <c r="F1556" s="372"/>
      <c r="G1556" s="372"/>
      <c r="H1556" s="372"/>
      <c r="I1556" s="372"/>
      <c r="J1556" s="372"/>
      <c r="K1556" s="372"/>
      <c r="L1556" s="372"/>
      <c r="M1556" s="372"/>
      <c r="N1556" s="372"/>
      <c r="O1556" s="372"/>
      <c r="P1556" s="372"/>
      <c r="Q1556" s="372"/>
      <c r="R1556" s="288"/>
      <c r="S1556" s="337"/>
      <c r="T1556" s="337"/>
      <c r="U1556" s="337"/>
      <c r="V1556" s="336"/>
      <c r="W1556" s="336"/>
      <c r="X1556" s="336"/>
      <c r="Y1556" s="336"/>
      <c r="Z1556" s="337"/>
      <c r="AA1556" s="337"/>
      <c r="AB1556" s="337"/>
      <c r="AC1556" s="337"/>
      <c r="AD1556" s="337"/>
      <c r="AE1556" s="824">
        <f>HLOOKUP(AE35,'3.  Distribution Rates'!$C$122:$P$135,14,FALSE)</f>
        <v>0</v>
      </c>
      <c r="AF1556" s="824">
        <f>HLOOKUP(AF35,'3.  Distribution Rates'!$C$122:$P$135,14,FALSE)</f>
        <v>0</v>
      </c>
      <c r="AG1556" s="338">
        <f>HLOOKUP(AG35,'3.  Distribution Rates'!$C$122:$P$135,14,FALSE)</f>
        <v>0</v>
      </c>
      <c r="AH1556" s="338">
        <f>HLOOKUP(AH35,'3.  Distribution Rates'!$C$122:$P$135,14,FALSE)</f>
        <v>0</v>
      </c>
      <c r="AI1556" s="338">
        <f>HLOOKUP(AI35,'3.  Distribution Rates'!$C$122:$P$135,14,FALSE)</f>
        <v>0</v>
      </c>
      <c r="AJ1556" s="338">
        <f>HLOOKUP(AJ35,'3.  Distribution Rates'!$C$122:$P$135,14,FALSE)</f>
        <v>0</v>
      </c>
      <c r="AK1556" s="338">
        <f>HLOOKUP(AK35,'3.  Distribution Rates'!$C$122:$P$135,14,FALSE)</f>
        <v>0</v>
      </c>
      <c r="AL1556" s="338">
        <f>HLOOKUP(AL35,'3.  Distribution Rates'!$C$122:$P$135,14,FALSE)</f>
        <v>0</v>
      </c>
      <c r="AM1556" s="338">
        <f>HLOOKUP(AM35,'3.  Distribution Rates'!$C$122:$P$135,14,FALSE)</f>
        <v>0</v>
      </c>
      <c r="AN1556" s="338">
        <f>HLOOKUP(AN35,'3.  Distribution Rates'!$C$122:$P$135,14,FALSE)</f>
        <v>0</v>
      </c>
      <c r="AO1556" s="338">
        <f>HLOOKUP(AO35,'3.  Distribution Rates'!$C$122:$P$135,14,FALSE)</f>
        <v>0</v>
      </c>
      <c r="AP1556" s="338">
        <f>HLOOKUP(AP35,'3.  Distribution Rates'!$C$122:$P$135,14,FALSE)</f>
        <v>0</v>
      </c>
      <c r="AQ1556" s="338">
        <f>HLOOKUP(AQ35,'3.  Distribution Rates'!$C$122:$P$135,14,FALSE)</f>
        <v>0</v>
      </c>
      <c r="AR1556" s="338">
        <f>HLOOKUP(AR35,'3.  Distribution Rates'!$C$122:$P$135,14,FALSE)</f>
        <v>0</v>
      </c>
      <c r="AS1556" s="440"/>
    </row>
    <row r="1557" spans="2:45">
      <c r="B1557" s="321" t="s">
        <v>740</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c r="AF1557" s="374"/>
      <c r="AG1557" s="374"/>
      <c r="AH1557" s="374"/>
      <c r="AI1557" s="374"/>
      <c r="AJ1557" s="374"/>
      <c r="AK1557" s="374"/>
      <c r="AL1557" s="374"/>
      <c r="AM1557" s="374"/>
      <c r="AN1557" s="374"/>
      <c r="AO1557" s="374"/>
      <c r="AP1557" s="374"/>
      <c r="AQ1557" s="374"/>
      <c r="AR1557" s="374"/>
      <c r="AS1557" s="615">
        <f>SUM(AE1557:AR1557)</f>
        <v>0</v>
      </c>
    </row>
    <row r="1558" spans="2:45">
      <c r="B1558" s="321" t="s">
        <v>741</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c r="AF1558" s="374"/>
      <c r="AG1558" s="374"/>
      <c r="AH1558" s="374"/>
      <c r="AI1558" s="374"/>
      <c r="AJ1558" s="374"/>
      <c r="AK1558" s="374"/>
      <c r="AL1558" s="374"/>
      <c r="AM1558" s="374"/>
      <c r="AN1558" s="374"/>
      <c r="AO1558" s="374"/>
      <c r="AP1558" s="374"/>
      <c r="AQ1558" s="374"/>
      <c r="AR1558" s="374"/>
      <c r="AS1558" s="615">
        <f t="shared" ref="AS1558:AS1567" si="3604">SUM(AE1558:AR1558)</f>
        <v>0</v>
      </c>
    </row>
    <row r="1559" spans="2:45">
      <c r="B1559" s="321" t="s">
        <v>742</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c r="AF1559" s="374"/>
      <c r="AG1559" s="374"/>
      <c r="AH1559" s="374"/>
      <c r="AI1559" s="374"/>
      <c r="AJ1559" s="374"/>
      <c r="AK1559" s="374"/>
      <c r="AL1559" s="374"/>
      <c r="AM1559" s="374"/>
      <c r="AN1559" s="374"/>
      <c r="AO1559" s="374"/>
      <c r="AP1559" s="374"/>
      <c r="AQ1559" s="374"/>
      <c r="AR1559" s="374"/>
      <c r="AS1559" s="615">
        <f>SUM(AE1559:AR1559)</f>
        <v>0</v>
      </c>
    </row>
    <row r="1560" spans="2:45">
      <c r="B1560" s="321" t="s">
        <v>743</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'4.  2011-2014 LRAM'!AM557*AE1556</f>
        <v>0</v>
      </c>
      <c r="AF1560" s="374">
        <f>'4.  2011-2014 LRAM'!AN557*AF1556</f>
        <v>0</v>
      </c>
      <c r="AG1560" s="374">
        <f>'4.  2011-2014 LRAM'!AO557*AG1556</f>
        <v>0</v>
      </c>
      <c r="AH1560" s="374">
        <f>'4.  2011-2014 LRAM'!AP557*AH1556</f>
        <v>0</v>
      </c>
      <c r="AI1560" s="374">
        <f>'4.  2011-2014 LRAM'!AQ557*AI1556</f>
        <v>0</v>
      </c>
      <c r="AJ1560" s="374">
        <f>'4.  2011-2014 LRAM'!AR557*AJ1556</f>
        <v>0</v>
      </c>
      <c r="AK1560" s="374">
        <f>'4.  2011-2014 LRAM'!AS557*AK1556</f>
        <v>0</v>
      </c>
      <c r="AL1560" s="374">
        <f>'4.  2011-2014 LRAM'!AT557*AL1556</f>
        <v>0</v>
      </c>
      <c r="AM1560" s="374">
        <f>'4.  2011-2014 LRAM'!AU557*AM1556</f>
        <v>0</v>
      </c>
      <c r="AN1560" s="374">
        <f>'4.  2011-2014 LRAM'!AV557*AN1556</f>
        <v>0</v>
      </c>
      <c r="AO1560" s="374">
        <f>'4.  2011-2014 LRAM'!AW557*AO1556</f>
        <v>0</v>
      </c>
      <c r="AP1560" s="374">
        <f>'4.  2011-2014 LRAM'!AX557*AP1556</f>
        <v>0</v>
      </c>
      <c r="AQ1560" s="374">
        <f>'4.  2011-2014 LRAM'!AY557*AQ1556</f>
        <v>0</v>
      </c>
      <c r="AR1560" s="374">
        <f>'4.  2011-2014 LRAM'!AZ557*AR1556</f>
        <v>0</v>
      </c>
      <c r="AS1560" s="615">
        <f>SUM(AE1560:AR1560)</f>
        <v>0</v>
      </c>
    </row>
    <row r="1561" spans="2:45">
      <c r="B1561" s="321" t="s">
        <v>744</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AE214*AE1556</f>
        <v>0</v>
      </c>
      <c r="AF1561" s="374">
        <f t="shared" ref="AF1561:AR1561" si="3605">AF214*AF1556</f>
        <v>0</v>
      </c>
      <c r="AG1561" s="374">
        <f t="shared" si="3605"/>
        <v>0</v>
      </c>
      <c r="AH1561" s="374">
        <f t="shared" si="3605"/>
        <v>0</v>
      </c>
      <c r="AI1561" s="374">
        <f t="shared" si="3605"/>
        <v>0</v>
      </c>
      <c r="AJ1561" s="374">
        <f t="shared" si="3605"/>
        <v>0</v>
      </c>
      <c r="AK1561" s="374">
        <f t="shared" si="3605"/>
        <v>0</v>
      </c>
      <c r="AL1561" s="374">
        <f t="shared" si="3605"/>
        <v>0</v>
      </c>
      <c r="AM1561" s="374">
        <f t="shared" si="3605"/>
        <v>0</v>
      </c>
      <c r="AN1561" s="374">
        <f t="shared" si="3605"/>
        <v>0</v>
      </c>
      <c r="AO1561" s="374">
        <f t="shared" si="3605"/>
        <v>0</v>
      </c>
      <c r="AP1561" s="374">
        <f t="shared" si="3605"/>
        <v>0</v>
      </c>
      <c r="AQ1561" s="374">
        <f t="shared" si="3605"/>
        <v>0</v>
      </c>
      <c r="AR1561" s="374">
        <f t="shared" si="3605"/>
        <v>0</v>
      </c>
      <c r="AS1561" s="615">
        <f t="shared" ref="AS1561" si="3606">SUM(AE1561:AR1561)</f>
        <v>0</v>
      </c>
    </row>
    <row r="1562" spans="2:45">
      <c r="B1562" s="321" t="s">
        <v>745</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AE404*AE1556</f>
        <v>0</v>
      </c>
      <c r="AF1562" s="374">
        <f t="shared" ref="AF1562:AR1562" si="3607">AF404*AF1556</f>
        <v>0</v>
      </c>
      <c r="AG1562" s="374">
        <f t="shared" si="3607"/>
        <v>0</v>
      </c>
      <c r="AH1562" s="374">
        <f t="shared" si="3607"/>
        <v>0</v>
      </c>
      <c r="AI1562" s="374">
        <f t="shared" si="3607"/>
        <v>0</v>
      </c>
      <c r="AJ1562" s="374">
        <f t="shared" si="3607"/>
        <v>0</v>
      </c>
      <c r="AK1562" s="374">
        <f t="shared" si="3607"/>
        <v>0</v>
      </c>
      <c r="AL1562" s="374">
        <f t="shared" si="3607"/>
        <v>0</v>
      </c>
      <c r="AM1562" s="374">
        <f t="shared" si="3607"/>
        <v>0</v>
      </c>
      <c r="AN1562" s="374">
        <f t="shared" si="3607"/>
        <v>0</v>
      </c>
      <c r="AO1562" s="374">
        <f t="shared" si="3607"/>
        <v>0</v>
      </c>
      <c r="AP1562" s="374">
        <f t="shared" si="3607"/>
        <v>0</v>
      </c>
      <c r="AQ1562" s="374">
        <f t="shared" si="3607"/>
        <v>0</v>
      </c>
      <c r="AR1562" s="374">
        <f t="shared" si="3607"/>
        <v>0</v>
      </c>
      <c r="AS1562" s="615">
        <f t="shared" si="3604"/>
        <v>0</v>
      </c>
    </row>
    <row r="1563" spans="2:45">
      <c r="B1563" s="321" t="s">
        <v>746</v>
      </c>
      <c r="C1563" s="342"/>
      <c r="D1563" s="306"/>
      <c r="E1563" s="276"/>
      <c r="F1563" s="276"/>
      <c r="G1563" s="276"/>
      <c r="H1563" s="276"/>
      <c r="I1563" s="276"/>
      <c r="J1563" s="276"/>
      <c r="K1563" s="276"/>
      <c r="L1563" s="276"/>
      <c r="M1563" s="276"/>
      <c r="N1563" s="276"/>
      <c r="O1563" s="276"/>
      <c r="P1563" s="276"/>
      <c r="Q1563" s="276"/>
      <c r="R1563" s="288"/>
      <c r="S1563" s="276"/>
      <c r="T1563" s="276"/>
      <c r="U1563" s="276"/>
      <c r="V1563" s="306"/>
      <c r="W1563" s="306"/>
      <c r="X1563" s="306"/>
      <c r="Y1563" s="306"/>
      <c r="Z1563" s="276"/>
      <c r="AA1563" s="276"/>
      <c r="AB1563" s="276"/>
      <c r="AC1563" s="276"/>
      <c r="AD1563" s="276"/>
      <c r="AE1563" s="374">
        <f>AE600*AE1556</f>
        <v>0</v>
      </c>
      <c r="AF1563" s="374">
        <f t="shared" ref="AF1563:AR1563" si="3608">AF600*AF1556</f>
        <v>0</v>
      </c>
      <c r="AG1563" s="374">
        <f t="shared" si="3608"/>
        <v>0</v>
      </c>
      <c r="AH1563" s="374">
        <f t="shared" si="3608"/>
        <v>0</v>
      </c>
      <c r="AI1563" s="374">
        <f t="shared" si="3608"/>
        <v>0</v>
      </c>
      <c r="AJ1563" s="374">
        <f t="shared" si="3608"/>
        <v>0</v>
      </c>
      <c r="AK1563" s="374">
        <f t="shared" si="3608"/>
        <v>0</v>
      </c>
      <c r="AL1563" s="374">
        <f t="shared" si="3608"/>
        <v>0</v>
      </c>
      <c r="AM1563" s="374">
        <f t="shared" si="3608"/>
        <v>0</v>
      </c>
      <c r="AN1563" s="374">
        <f t="shared" si="3608"/>
        <v>0</v>
      </c>
      <c r="AO1563" s="374">
        <f t="shared" si="3608"/>
        <v>0</v>
      </c>
      <c r="AP1563" s="374">
        <f t="shared" si="3608"/>
        <v>0</v>
      </c>
      <c r="AQ1563" s="374">
        <f t="shared" si="3608"/>
        <v>0</v>
      </c>
      <c r="AR1563" s="374">
        <f t="shared" si="3608"/>
        <v>0</v>
      </c>
      <c r="AS1563" s="615">
        <f t="shared" si="3604"/>
        <v>0</v>
      </c>
    </row>
    <row r="1564" spans="2:45">
      <c r="B1564" s="321" t="s">
        <v>747</v>
      </c>
      <c r="C1564" s="342"/>
      <c r="D1564" s="306"/>
      <c r="E1564" s="276"/>
      <c r="F1564" s="276"/>
      <c r="G1564" s="276"/>
      <c r="H1564" s="276"/>
      <c r="I1564" s="276"/>
      <c r="J1564" s="276"/>
      <c r="K1564" s="276"/>
      <c r="L1564" s="276"/>
      <c r="M1564" s="276"/>
      <c r="N1564" s="276"/>
      <c r="O1564" s="276"/>
      <c r="P1564" s="276"/>
      <c r="Q1564" s="276"/>
      <c r="R1564" s="288"/>
      <c r="S1564" s="276"/>
      <c r="T1564" s="276"/>
      <c r="U1564" s="276"/>
      <c r="V1564" s="306"/>
      <c r="W1564" s="306"/>
      <c r="X1564" s="306"/>
      <c r="Y1564" s="306"/>
      <c r="Z1564" s="276"/>
      <c r="AA1564" s="276"/>
      <c r="AB1564" s="276"/>
      <c r="AC1564" s="276"/>
      <c r="AD1564" s="276"/>
      <c r="AE1564" s="374">
        <f>AE793*AE1556</f>
        <v>0</v>
      </c>
      <c r="AF1564" s="374">
        <f t="shared" ref="AF1564:AR1564" si="3609">AF793*AF1556</f>
        <v>0</v>
      </c>
      <c r="AG1564" s="374">
        <f t="shared" si="3609"/>
        <v>0</v>
      </c>
      <c r="AH1564" s="374">
        <f t="shared" si="3609"/>
        <v>0</v>
      </c>
      <c r="AI1564" s="374">
        <f t="shared" si="3609"/>
        <v>0</v>
      </c>
      <c r="AJ1564" s="374">
        <f t="shared" si="3609"/>
        <v>0</v>
      </c>
      <c r="AK1564" s="374">
        <f t="shared" si="3609"/>
        <v>0</v>
      </c>
      <c r="AL1564" s="374">
        <f t="shared" si="3609"/>
        <v>0</v>
      </c>
      <c r="AM1564" s="374">
        <f t="shared" si="3609"/>
        <v>0</v>
      </c>
      <c r="AN1564" s="374">
        <f t="shared" si="3609"/>
        <v>0</v>
      </c>
      <c r="AO1564" s="374">
        <f t="shared" si="3609"/>
        <v>0</v>
      </c>
      <c r="AP1564" s="374">
        <f t="shared" si="3609"/>
        <v>0</v>
      </c>
      <c r="AQ1564" s="374">
        <f t="shared" si="3609"/>
        <v>0</v>
      </c>
      <c r="AR1564" s="374">
        <f t="shared" si="3609"/>
        <v>0</v>
      </c>
      <c r="AS1564" s="615">
        <f>SUM(AE1564:AR1564)</f>
        <v>0</v>
      </c>
    </row>
    <row r="1565" spans="2:45">
      <c r="B1565" s="321" t="s">
        <v>748</v>
      </c>
      <c r="C1565" s="342"/>
      <c r="D1565" s="306"/>
      <c r="E1565" s="276"/>
      <c r="F1565" s="276"/>
      <c r="G1565" s="276"/>
      <c r="H1565" s="276"/>
      <c r="I1565" s="276"/>
      <c r="J1565" s="276"/>
      <c r="K1565" s="276"/>
      <c r="L1565" s="276"/>
      <c r="M1565" s="276"/>
      <c r="N1565" s="276"/>
      <c r="O1565" s="276"/>
      <c r="P1565" s="276"/>
      <c r="Q1565" s="276"/>
      <c r="R1565" s="288"/>
      <c r="S1565" s="276"/>
      <c r="T1565" s="276"/>
      <c r="U1565" s="276"/>
      <c r="V1565" s="306"/>
      <c r="W1565" s="306"/>
      <c r="X1565" s="306"/>
      <c r="Y1565" s="306"/>
      <c r="Z1565" s="276"/>
      <c r="AA1565" s="276"/>
      <c r="AB1565" s="276"/>
      <c r="AC1565" s="276"/>
      <c r="AD1565" s="276"/>
      <c r="AE1565" s="374">
        <f>AE988*AE1556</f>
        <v>0</v>
      </c>
      <c r="AF1565" s="374">
        <f t="shared" ref="AF1565:AR1565" si="3610">AF988*AF1556</f>
        <v>0</v>
      </c>
      <c r="AG1565" s="374">
        <f t="shared" si="3610"/>
        <v>0</v>
      </c>
      <c r="AH1565" s="374">
        <f t="shared" si="3610"/>
        <v>0</v>
      </c>
      <c r="AI1565" s="374">
        <f t="shared" si="3610"/>
        <v>0</v>
      </c>
      <c r="AJ1565" s="374">
        <f t="shared" si="3610"/>
        <v>0</v>
      </c>
      <c r="AK1565" s="374">
        <f t="shared" si="3610"/>
        <v>0</v>
      </c>
      <c r="AL1565" s="374">
        <f t="shared" si="3610"/>
        <v>0</v>
      </c>
      <c r="AM1565" s="374">
        <f t="shared" si="3610"/>
        <v>0</v>
      </c>
      <c r="AN1565" s="374">
        <f t="shared" si="3610"/>
        <v>0</v>
      </c>
      <c r="AO1565" s="374">
        <f t="shared" si="3610"/>
        <v>0</v>
      </c>
      <c r="AP1565" s="374">
        <f t="shared" si="3610"/>
        <v>0</v>
      </c>
      <c r="AQ1565" s="374">
        <f t="shared" si="3610"/>
        <v>0</v>
      </c>
      <c r="AR1565" s="374">
        <f t="shared" si="3610"/>
        <v>0</v>
      </c>
      <c r="AS1565" s="615">
        <f t="shared" si="3604"/>
        <v>0</v>
      </c>
    </row>
    <row r="1566" spans="2:45">
      <c r="B1566" s="321" t="s">
        <v>753</v>
      </c>
      <c r="C1566" s="342"/>
      <c r="D1566" s="306"/>
      <c r="E1566" s="276"/>
      <c r="F1566" s="276"/>
      <c r="G1566" s="276"/>
      <c r="H1566" s="276"/>
      <c r="I1566" s="276"/>
      <c r="J1566" s="276"/>
      <c r="K1566" s="276"/>
      <c r="L1566" s="276"/>
      <c r="M1566" s="276"/>
      <c r="N1566" s="276"/>
      <c r="O1566" s="276"/>
      <c r="P1566" s="276"/>
      <c r="Q1566" s="276"/>
      <c r="R1566" s="288"/>
      <c r="S1566" s="276"/>
      <c r="T1566" s="276"/>
      <c r="U1566" s="276"/>
      <c r="V1566" s="306"/>
      <c r="W1566" s="306"/>
      <c r="X1566" s="306"/>
      <c r="Y1566" s="306"/>
      <c r="Z1566" s="276"/>
      <c r="AA1566" s="276"/>
      <c r="AB1566" s="276"/>
      <c r="AC1566" s="276"/>
      <c r="AD1566" s="276"/>
      <c r="AE1566" s="374">
        <f>AE1183*AE1556</f>
        <v>0</v>
      </c>
      <c r="AF1566" s="374">
        <f>AF1183*AF1556</f>
        <v>0</v>
      </c>
      <c r="AG1566" s="374">
        <f>AG1183*AG1556</f>
        <v>0</v>
      </c>
      <c r="AH1566" s="374">
        <f>AH1183*AH1556</f>
        <v>0</v>
      </c>
      <c r="AI1566" s="374">
        <f>AI1183*AI1556</f>
        <v>0</v>
      </c>
      <c r="AJ1566" s="374">
        <f t="shared" ref="AJ1566:AR1566" si="3611">AJ1183*AJ1557</f>
        <v>0</v>
      </c>
      <c r="AK1566" s="374">
        <f t="shared" si="3611"/>
        <v>0</v>
      </c>
      <c r="AL1566" s="374">
        <f t="shared" si="3611"/>
        <v>0</v>
      </c>
      <c r="AM1566" s="374">
        <f t="shared" si="3611"/>
        <v>0</v>
      </c>
      <c r="AN1566" s="374">
        <f t="shared" si="3611"/>
        <v>0</v>
      </c>
      <c r="AO1566" s="374">
        <f t="shared" si="3611"/>
        <v>0</v>
      </c>
      <c r="AP1566" s="374">
        <f t="shared" si="3611"/>
        <v>0</v>
      </c>
      <c r="AQ1566" s="374">
        <f t="shared" si="3611"/>
        <v>0</v>
      </c>
      <c r="AR1566" s="374">
        <f t="shared" si="3611"/>
        <v>0</v>
      </c>
      <c r="AS1566" s="615">
        <f t="shared" si="3604"/>
        <v>0</v>
      </c>
    </row>
    <row r="1567" spans="2:45">
      <c r="B1567" s="321" t="s">
        <v>754</v>
      </c>
      <c r="C1567" s="342"/>
      <c r="D1567" s="306"/>
      <c r="E1567" s="276"/>
      <c r="F1567" s="276"/>
      <c r="G1567" s="276"/>
      <c r="H1567" s="276"/>
      <c r="I1567" s="276"/>
      <c r="J1567" s="276"/>
      <c r="K1567" s="276"/>
      <c r="L1567" s="276"/>
      <c r="M1567" s="276"/>
      <c r="N1567" s="276"/>
      <c r="O1567" s="276"/>
      <c r="P1567" s="276"/>
      <c r="Q1567" s="276"/>
      <c r="R1567" s="288"/>
      <c r="S1567" s="276"/>
      <c r="T1567" s="276"/>
      <c r="U1567" s="276"/>
      <c r="V1567" s="306"/>
      <c r="W1567" s="306"/>
      <c r="X1567" s="306"/>
      <c r="Y1567" s="306"/>
      <c r="Z1567" s="276"/>
      <c r="AA1567" s="276"/>
      <c r="AB1567" s="276"/>
      <c r="AC1567" s="276"/>
      <c r="AD1567" s="276"/>
      <c r="AE1567" s="374">
        <f>AE1556*AE1378</f>
        <v>0</v>
      </c>
      <c r="AF1567" s="374">
        <f t="shared" ref="AF1567:AR1567" si="3612">AF1556*AF1378</f>
        <v>0</v>
      </c>
      <c r="AG1567" s="374">
        <f t="shared" si="3612"/>
        <v>0</v>
      </c>
      <c r="AH1567" s="374">
        <f t="shared" si="3612"/>
        <v>0</v>
      </c>
      <c r="AI1567" s="374">
        <f t="shared" si="3612"/>
        <v>0</v>
      </c>
      <c r="AJ1567" s="374">
        <f t="shared" si="3612"/>
        <v>0</v>
      </c>
      <c r="AK1567" s="374">
        <f t="shared" si="3612"/>
        <v>0</v>
      </c>
      <c r="AL1567" s="374">
        <f t="shared" si="3612"/>
        <v>0</v>
      </c>
      <c r="AM1567" s="374">
        <f t="shared" si="3612"/>
        <v>0</v>
      </c>
      <c r="AN1567" s="374">
        <f t="shared" si="3612"/>
        <v>0</v>
      </c>
      <c r="AO1567" s="374">
        <f t="shared" si="3612"/>
        <v>0</v>
      </c>
      <c r="AP1567" s="374">
        <f t="shared" si="3612"/>
        <v>0</v>
      </c>
      <c r="AQ1567" s="374">
        <f t="shared" si="3612"/>
        <v>0</v>
      </c>
      <c r="AR1567" s="374">
        <f t="shared" si="3612"/>
        <v>0</v>
      </c>
      <c r="AS1567" s="615">
        <f t="shared" si="3604"/>
        <v>0</v>
      </c>
    </row>
    <row r="1568" spans="2:45">
      <c r="B1568" s="321" t="s">
        <v>749</v>
      </c>
      <c r="C1568" s="342"/>
      <c r="D1568" s="306"/>
      <c r="E1568" s="276"/>
      <c r="F1568" s="276"/>
      <c r="G1568" s="276"/>
      <c r="H1568" s="276"/>
      <c r="I1568" s="276"/>
      <c r="J1568" s="276"/>
      <c r="K1568" s="276"/>
      <c r="L1568" s="276"/>
      <c r="M1568" s="276"/>
      <c r="N1568" s="276"/>
      <c r="O1568" s="276"/>
      <c r="P1568" s="276"/>
      <c r="Q1568" s="276"/>
      <c r="R1568" s="288"/>
      <c r="S1568" s="276"/>
      <c r="T1568" s="276"/>
      <c r="U1568" s="276"/>
      <c r="V1568" s="306"/>
      <c r="W1568" s="306"/>
      <c r="X1568" s="306"/>
      <c r="Y1568" s="306"/>
      <c r="Z1568" s="276"/>
      <c r="AA1568" s="276"/>
      <c r="AB1568" s="276"/>
      <c r="AC1568" s="276"/>
      <c r="AD1568" s="276"/>
      <c r="AE1568" s="374">
        <f>AE1553*AE1556</f>
        <v>0</v>
      </c>
      <c r="AF1568" s="374">
        <f t="shared" ref="AF1568:AR1568" si="3613">AF1553*AF1556</f>
        <v>0</v>
      </c>
      <c r="AG1568" s="374">
        <f t="shared" si="3613"/>
        <v>0</v>
      </c>
      <c r="AH1568" s="374">
        <f t="shared" si="3613"/>
        <v>0</v>
      </c>
      <c r="AI1568" s="374">
        <f>AI1553*AI1556</f>
        <v>0</v>
      </c>
      <c r="AJ1568" s="374">
        <f t="shared" si="3613"/>
        <v>0</v>
      </c>
      <c r="AK1568" s="374">
        <f t="shared" si="3613"/>
        <v>0</v>
      </c>
      <c r="AL1568" s="374">
        <f t="shared" si="3613"/>
        <v>0</v>
      </c>
      <c r="AM1568" s="374">
        <f t="shared" si="3613"/>
        <v>0</v>
      </c>
      <c r="AN1568" s="374">
        <f t="shared" si="3613"/>
        <v>0</v>
      </c>
      <c r="AO1568" s="374">
        <f t="shared" si="3613"/>
        <v>0</v>
      </c>
      <c r="AP1568" s="374">
        <f t="shared" si="3613"/>
        <v>0</v>
      </c>
      <c r="AQ1568" s="374">
        <f t="shared" si="3613"/>
        <v>0</v>
      </c>
      <c r="AR1568" s="374">
        <f t="shared" si="3613"/>
        <v>0</v>
      </c>
      <c r="AS1568" s="615">
        <f>SUM(AE1568:AR1568)</f>
        <v>0</v>
      </c>
    </row>
    <row r="1569" spans="2:45" ht="15.75">
      <c r="B1569" s="346" t="s">
        <v>750</v>
      </c>
      <c r="C1569" s="342"/>
      <c r="D1569" s="333"/>
      <c r="E1569" s="331"/>
      <c r="F1569" s="331"/>
      <c r="G1569" s="331"/>
      <c r="H1569" s="331"/>
      <c r="I1569" s="331"/>
      <c r="J1569" s="331"/>
      <c r="K1569" s="331"/>
      <c r="L1569" s="331"/>
      <c r="M1569" s="331"/>
      <c r="N1569" s="331"/>
      <c r="O1569" s="331"/>
      <c r="P1569" s="331"/>
      <c r="Q1569" s="331"/>
      <c r="R1569" s="297"/>
      <c r="S1569" s="331"/>
      <c r="T1569" s="331"/>
      <c r="U1569" s="331"/>
      <c r="V1569" s="333"/>
      <c r="W1569" s="333"/>
      <c r="X1569" s="333"/>
      <c r="Y1569" s="333"/>
      <c r="Z1569" s="331"/>
      <c r="AA1569" s="331"/>
      <c r="AB1569" s="331"/>
      <c r="AC1569" s="331"/>
      <c r="AD1569" s="331"/>
      <c r="AE1569" s="343">
        <f>SUM(AE1557:AE1568)</f>
        <v>0</v>
      </c>
      <c r="AF1569" s="343">
        <f t="shared" ref="AF1569:AR1569" si="3614">SUM(AF1557:AF1568)</f>
        <v>0</v>
      </c>
      <c r="AG1569" s="343">
        <f t="shared" si="3614"/>
        <v>0</v>
      </c>
      <c r="AH1569" s="343">
        <f t="shared" si="3614"/>
        <v>0</v>
      </c>
      <c r="AI1569" s="343">
        <f t="shared" si="3614"/>
        <v>0</v>
      </c>
      <c r="AJ1569" s="343">
        <f t="shared" si="3614"/>
        <v>0</v>
      </c>
      <c r="AK1569" s="343">
        <f t="shared" si="3614"/>
        <v>0</v>
      </c>
      <c r="AL1569" s="343">
        <f t="shared" si="3614"/>
        <v>0</v>
      </c>
      <c r="AM1569" s="343">
        <f t="shared" si="3614"/>
        <v>0</v>
      </c>
      <c r="AN1569" s="343">
        <f t="shared" si="3614"/>
        <v>0</v>
      </c>
      <c r="AO1569" s="343">
        <f t="shared" si="3614"/>
        <v>0</v>
      </c>
      <c r="AP1569" s="343">
        <f t="shared" si="3614"/>
        <v>0</v>
      </c>
      <c r="AQ1569" s="343">
        <f t="shared" si="3614"/>
        <v>0</v>
      </c>
      <c r="AR1569" s="343">
        <f t="shared" si="3614"/>
        <v>0</v>
      </c>
      <c r="AS1569" s="785">
        <f>SUM(AS1557:AS1568)</f>
        <v>0</v>
      </c>
    </row>
    <row r="1570" spans="2:45" ht="15.75">
      <c r="B1570" s="346" t="s">
        <v>751</v>
      </c>
      <c r="C1570" s="342"/>
      <c r="D1570" s="347"/>
      <c r="E1570" s="331"/>
      <c r="F1570" s="331"/>
      <c r="G1570" s="331"/>
      <c r="H1570" s="331"/>
      <c r="I1570" s="331"/>
      <c r="J1570" s="331"/>
      <c r="K1570" s="331"/>
      <c r="L1570" s="331"/>
      <c r="M1570" s="331"/>
      <c r="N1570" s="331"/>
      <c r="O1570" s="331"/>
      <c r="P1570" s="331"/>
      <c r="Q1570" s="331"/>
      <c r="R1570" s="297"/>
      <c r="S1570" s="331"/>
      <c r="T1570" s="331"/>
      <c r="U1570" s="331"/>
      <c r="V1570" s="333"/>
      <c r="W1570" s="333"/>
      <c r="X1570" s="333"/>
      <c r="Y1570" s="333"/>
      <c r="Z1570" s="331"/>
      <c r="AA1570" s="331"/>
      <c r="AB1570" s="331"/>
      <c r="AC1570" s="331"/>
      <c r="AD1570" s="331"/>
      <c r="AE1570" s="344">
        <f>AE1554*AE1556</f>
        <v>0</v>
      </c>
      <c r="AF1570" s="344">
        <f t="shared" ref="AF1570:AR1570" si="3615">AF1554*AF1556</f>
        <v>0</v>
      </c>
      <c r="AG1570" s="344">
        <f t="shared" si="3615"/>
        <v>0</v>
      </c>
      <c r="AH1570" s="344">
        <f t="shared" si="3615"/>
        <v>0</v>
      </c>
      <c r="AI1570" s="344">
        <f t="shared" si="3615"/>
        <v>0</v>
      </c>
      <c r="AJ1570" s="344">
        <f t="shared" si="3615"/>
        <v>0</v>
      </c>
      <c r="AK1570" s="344">
        <f t="shared" si="3615"/>
        <v>0</v>
      </c>
      <c r="AL1570" s="344">
        <f t="shared" si="3615"/>
        <v>0</v>
      </c>
      <c r="AM1570" s="344">
        <f t="shared" si="3615"/>
        <v>0</v>
      </c>
      <c r="AN1570" s="344">
        <f t="shared" si="3615"/>
        <v>0</v>
      </c>
      <c r="AO1570" s="344">
        <f t="shared" si="3615"/>
        <v>0</v>
      </c>
      <c r="AP1570" s="344">
        <f t="shared" si="3615"/>
        <v>0</v>
      </c>
      <c r="AQ1570" s="344">
        <f t="shared" si="3615"/>
        <v>0</v>
      </c>
      <c r="AR1570" s="344">
        <f t="shared" si="3615"/>
        <v>0</v>
      </c>
      <c r="AS1570" s="786">
        <f>SUM(AE1570:AR1570)</f>
        <v>0</v>
      </c>
    </row>
    <row r="1571" spans="2:45" ht="15.75">
      <c r="B1571" s="346" t="s">
        <v>752</v>
      </c>
      <c r="C1571" s="342"/>
      <c r="D1571" s="347"/>
      <c r="E1571" s="331"/>
      <c r="F1571" s="331"/>
      <c r="G1571" s="331"/>
      <c r="H1571" s="331"/>
      <c r="I1571" s="331"/>
      <c r="J1571" s="331"/>
      <c r="K1571" s="331"/>
      <c r="L1571" s="331"/>
      <c r="M1571" s="331"/>
      <c r="N1571" s="331"/>
      <c r="O1571" s="331"/>
      <c r="P1571" s="331"/>
      <c r="Q1571" s="331"/>
      <c r="R1571" s="297"/>
      <c r="S1571" s="331"/>
      <c r="T1571" s="331"/>
      <c r="U1571" s="331"/>
      <c r="V1571" s="347"/>
      <c r="W1571" s="347"/>
      <c r="X1571" s="347"/>
      <c r="Y1571" s="347"/>
      <c r="Z1571" s="331"/>
      <c r="AA1571" s="331"/>
      <c r="AB1571" s="331"/>
      <c r="AC1571" s="331"/>
      <c r="AD1571" s="331"/>
      <c r="AE1571" s="348"/>
      <c r="AF1571" s="348"/>
      <c r="AG1571" s="348"/>
      <c r="AH1571" s="348"/>
      <c r="AI1571" s="348"/>
      <c r="AJ1571" s="348"/>
      <c r="AK1571" s="348"/>
      <c r="AL1571" s="348"/>
      <c r="AM1571" s="348"/>
      <c r="AN1571" s="348"/>
      <c r="AO1571" s="348"/>
      <c r="AP1571" s="348"/>
      <c r="AQ1571" s="348"/>
      <c r="AR1571" s="348"/>
      <c r="AS1571" s="403">
        <f>AS1569-AS1570</f>
        <v>0</v>
      </c>
    </row>
    <row r="1572" spans="2:45" ht="15.75">
      <c r="B1572" s="346"/>
      <c r="C1572" s="342"/>
      <c r="D1572" s="347"/>
      <c r="E1572" s="331"/>
      <c r="F1572" s="331"/>
      <c r="G1572" s="331"/>
      <c r="H1572" s="331"/>
      <c r="I1572" s="331"/>
      <c r="J1572" s="331"/>
      <c r="K1572" s="331"/>
      <c r="L1572" s="331"/>
      <c r="M1572" s="331"/>
      <c r="N1572" s="331"/>
      <c r="O1572" s="331"/>
      <c r="P1572" s="331"/>
      <c r="Q1572" s="331"/>
      <c r="R1572" s="297"/>
      <c r="S1572" s="331"/>
      <c r="T1572" s="331"/>
      <c r="U1572" s="331"/>
      <c r="V1572" s="347"/>
      <c r="W1572" s="347"/>
      <c r="X1572" s="347"/>
      <c r="Y1572" s="347"/>
      <c r="Z1572" s="331"/>
      <c r="AA1572" s="331"/>
      <c r="AB1572" s="331"/>
      <c r="AC1572" s="331"/>
      <c r="AD1572" s="331"/>
      <c r="AE1572" s="348"/>
      <c r="AF1572" s="348"/>
      <c r="AG1572" s="348"/>
      <c r="AH1572" s="348"/>
      <c r="AI1572" s="348"/>
      <c r="AJ1572" s="348"/>
      <c r="AK1572" s="348"/>
      <c r="AL1572" s="348"/>
      <c r="AM1572" s="348"/>
      <c r="AN1572" s="348"/>
      <c r="AO1572" s="348"/>
      <c r="AP1572" s="348"/>
      <c r="AQ1572" s="348"/>
      <c r="AR1572" s="348"/>
      <c r="AS1572" s="403"/>
    </row>
    <row r="1573" spans="2:45">
      <c r="B1573" s="321" t="s">
        <v>884</v>
      </c>
      <c r="C1573" s="347"/>
      <c r="D1573" s="347"/>
      <c r="E1573" s="331"/>
      <c r="F1573" s="331"/>
      <c r="G1573" s="331"/>
      <c r="H1573" s="331"/>
      <c r="I1573" s="331"/>
      <c r="J1573" s="331"/>
      <c r="K1573" s="331"/>
      <c r="L1573" s="331"/>
      <c r="M1573" s="331"/>
      <c r="N1573" s="331"/>
      <c r="O1573" s="331"/>
      <c r="P1573" s="331"/>
      <c r="Q1573" s="331"/>
      <c r="R1573" s="297"/>
      <c r="S1573" s="331"/>
      <c r="T1573" s="331"/>
      <c r="U1573" s="331"/>
      <c r="V1573" s="347"/>
      <c r="W1573" s="342"/>
      <c r="X1573" s="347"/>
      <c r="Y1573" s="347"/>
      <c r="Z1573" s="331"/>
      <c r="AA1573" s="331"/>
      <c r="AB1573" s="331"/>
      <c r="AC1573" s="331"/>
      <c r="AD1573" s="331"/>
      <c r="AE1573" s="770">
        <f>SUMPRODUCT($E$1391:$E$1551,AE1391:AE1551)</f>
        <v>0</v>
      </c>
      <c r="AF1573" s="770">
        <f>SUMPRODUCT($E$1391:$E$1551,AF1391:AF1551)</f>
        <v>0</v>
      </c>
      <c r="AG1573" s="770">
        <f>IF(AG1389="kw",SUMPRODUCT($Q$1391:$Q$1551,$S$1391:$S$1551,AG1391:AG1551),SUMPRODUCT($E$1391:$E$1551,AG1391:AG1551))</f>
        <v>0</v>
      </c>
      <c r="AH1573" s="770">
        <f t="shared" ref="AH1573:AR1573" si="3616">IF(AH1389="kw",SUMPRODUCT($Q$1391:$Q$1551,$S$1391:$S$1551,AH1391:AH1551),SUMPRODUCT($E$1391:$E$1551,AH1391:AH1551))</f>
        <v>0</v>
      </c>
      <c r="AI1573" s="770">
        <f t="shared" si="3616"/>
        <v>0</v>
      </c>
      <c r="AJ1573" s="770">
        <f t="shared" si="3616"/>
        <v>0</v>
      </c>
      <c r="AK1573" s="770">
        <f t="shared" si="3616"/>
        <v>0</v>
      </c>
      <c r="AL1573" s="770">
        <f t="shared" si="3616"/>
        <v>0</v>
      </c>
      <c r="AM1573" s="770">
        <f t="shared" si="3616"/>
        <v>0</v>
      </c>
      <c r="AN1573" s="770">
        <f t="shared" si="3616"/>
        <v>0</v>
      </c>
      <c r="AO1573" s="770">
        <f t="shared" si="3616"/>
        <v>0</v>
      </c>
      <c r="AP1573" s="770">
        <f t="shared" si="3616"/>
        <v>0</v>
      </c>
      <c r="AQ1573" s="770">
        <f t="shared" si="3616"/>
        <v>0</v>
      </c>
      <c r="AR1573" s="770">
        <f t="shared" si="3616"/>
        <v>0</v>
      </c>
      <c r="AS1573" s="334"/>
    </row>
    <row r="1574" spans="2:45">
      <c r="B1574" s="321" t="s">
        <v>885</v>
      </c>
      <c r="C1574" s="347"/>
      <c r="D1574" s="347"/>
      <c r="E1574" s="331"/>
      <c r="F1574" s="331"/>
      <c r="G1574" s="331"/>
      <c r="H1574" s="331"/>
      <c r="I1574" s="331"/>
      <c r="J1574" s="331"/>
      <c r="K1574" s="331"/>
      <c r="L1574" s="331"/>
      <c r="M1574" s="331"/>
      <c r="N1574" s="331"/>
      <c r="O1574" s="331"/>
      <c r="P1574" s="331"/>
      <c r="Q1574" s="331"/>
      <c r="R1574" s="297"/>
      <c r="S1574" s="331"/>
      <c r="T1574" s="331"/>
      <c r="U1574" s="331"/>
      <c r="V1574" s="347"/>
      <c r="W1574" s="342"/>
      <c r="X1574" s="347"/>
      <c r="Y1574" s="347"/>
      <c r="Z1574" s="331"/>
      <c r="AA1574" s="331"/>
      <c r="AB1574" s="331"/>
      <c r="AC1574" s="331"/>
      <c r="AD1574" s="331"/>
      <c r="AE1574" s="770">
        <f>SUMPRODUCT($F$1391:$F$1551,AE1391:AE1551)</f>
        <v>0</v>
      </c>
      <c r="AF1574" s="770">
        <f>SUMPRODUCT($F$1391:$F$1551,AF1391:AF1551)</f>
        <v>0</v>
      </c>
      <c r="AG1574" s="770">
        <f>IF(AG1389="kw",SUMPRODUCT($Q$1391:$Q$1551,$T$1391:$T$1551,AG1391:AG1551),SUMPRODUCT($F$1391:$F$1551,AG1391:AG1551))</f>
        <v>0</v>
      </c>
      <c r="AH1574" s="770">
        <f t="shared" ref="AH1574:AR1574" si="3617">IF(AH1389="kw",SUMPRODUCT($Q$1391:$Q$1551,$T$1391:$T$1551,AH1391:AH1551),SUMPRODUCT($F$1391:$F$1551,AH1391:AH1551))</f>
        <v>0</v>
      </c>
      <c r="AI1574" s="770">
        <f t="shared" si="3617"/>
        <v>0</v>
      </c>
      <c r="AJ1574" s="770">
        <f t="shared" si="3617"/>
        <v>0</v>
      </c>
      <c r="AK1574" s="770">
        <f t="shared" si="3617"/>
        <v>0</v>
      </c>
      <c r="AL1574" s="770">
        <f t="shared" si="3617"/>
        <v>0</v>
      </c>
      <c r="AM1574" s="770">
        <f t="shared" si="3617"/>
        <v>0</v>
      </c>
      <c r="AN1574" s="770">
        <f t="shared" si="3617"/>
        <v>0</v>
      </c>
      <c r="AO1574" s="770">
        <f t="shared" si="3617"/>
        <v>0</v>
      </c>
      <c r="AP1574" s="770">
        <f t="shared" si="3617"/>
        <v>0</v>
      </c>
      <c r="AQ1574" s="770">
        <f t="shared" si="3617"/>
        <v>0</v>
      </c>
      <c r="AR1574" s="770">
        <f t="shared" si="3617"/>
        <v>0</v>
      </c>
      <c r="AS1574" s="334"/>
    </row>
    <row r="1575" spans="2:45">
      <c r="B1575" s="321" t="s">
        <v>886</v>
      </c>
      <c r="C1575" s="347"/>
      <c r="D1575" s="347"/>
      <c r="E1575" s="331"/>
      <c r="F1575" s="331"/>
      <c r="G1575" s="331"/>
      <c r="H1575" s="331"/>
      <c r="I1575" s="331"/>
      <c r="J1575" s="331"/>
      <c r="K1575" s="331"/>
      <c r="L1575" s="331"/>
      <c r="M1575" s="331"/>
      <c r="N1575" s="331"/>
      <c r="O1575" s="331"/>
      <c r="P1575" s="331"/>
      <c r="Q1575" s="331"/>
      <c r="R1575" s="297"/>
      <c r="S1575" s="331"/>
      <c r="T1575" s="331"/>
      <c r="U1575" s="331"/>
      <c r="V1575" s="347"/>
      <c r="W1575" s="342"/>
      <c r="X1575" s="347"/>
      <c r="Y1575" s="347"/>
      <c r="Z1575" s="331"/>
      <c r="AA1575" s="331"/>
      <c r="AB1575" s="331"/>
      <c r="AC1575" s="331"/>
      <c r="AD1575" s="331"/>
      <c r="AE1575" s="770">
        <f>SUMPRODUCT($G$1391:$G$1551,AE1391:AE1551)</f>
        <v>0</v>
      </c>
      <c r="AF1575" s="770">
        <f>SUMPRODUCT($G$1391:$G$1551,AF1391:AF1551)</f>
        <v>0</v>
      </c>
      <c r="AG1575" s="770">
        <f>IF(AG1389="kw",SUMPRODUCT($Q$1391:$Q$1551,$U$1391:$U$1551,AG1391:AG1551),SUMPRODUCT($G$1391:$G$1551,AG1391:AG1551))</f>
        <v>0</v>
      </c>
      <c r="AH1575" s="770">
        <f t="shared" ref="AH1575:AR1575" si="3618">IF(AH1389="kw",SUMPRODUCT($Q$1391:$Q$1551,$U$1391:$U$1551,AH1391:AH1551),SUMPRODUCT($G$1391:$G$1551,AH1391:AH1551))</f>
        <v>0</v>
      </c>
      <c r="AI1575" s="770">
        <f t="shared" si="3618"/>
        <v>0</v>
      </c>
      <c r="AJ1575" s="770">
        <f t="shared" si="3618"/>
        <v>0</v>
      </c>
      <c r="AK1575" s="770">
        <f t="shared" si="3618"/>
        <v>0</v>
      </c>
      <c r="AL1575" s="770">
        <f t="shared" si="3618"/>
        <v>0</v>
      </c>
      <c r="AM1575" s="770">
        <f t="shared" si="3618"/>
        <v>0</v>
      </c>
      <c r="AN1575" s="770">
        <f t="shared" si="3618"/>
        <v>0</v>
      </c>
      <c r="AO1575" s="770">
        <f t="shared" si="3618"/>
        <v>0</v>
      </c>
      <c r="AP1575" s="770">
        <f t="shared" si="3618"/>
        <v>0</v>
      </c>
      <c r="AQ1575" s="770">
        <f t="shared" si="3618"/>
        <v>0</v>
      </c>
      <c r="AR1575" s="770">
        <f t="shared" si="3618"/>
        <v>0</v>
      </c>
      <c r="AS1575" s="334"/>
    </row>
    <row r="1576" spans="2:45">
      <c r="B1576" s="321" t="s">
        <v>887</v>
      </c>
      <c r="C1576" s="347"/>
      <c r="D1576" s="347"/>
      <c r="E1576" s="331"/>
      <c r="F1576" s="331"/>
      <c r="G1576" s="331"/>
      <c r="H1576" s="331"/>
      <c r="I1576" s="331"/>
      <c r="J1576" s="331"/>
      <c r="K1576" s="331"/>
      <c r="L1576" s="331"/>
      <c r="M1576" s="331"/>
      <c r="N1576" s="331"/>
      <c r="O1576" s="331"/>
      <c r="P1576" s="331"/>
      <c r="Q1576" s="331"/>
      <c r="R1576" s="297"/>
      <c r="S1576" s="331"/>
      <c r="T1576" s="331"/>
      <c r="U1576" s="331"/>
      <c r="V1576" s="347"/>
      <c r="W1576" s="342"/>
      <c r="X1576" s="347"/>
      <c r="Y1576" s="347"/>
      <c r="Z1576" s="331"/>
      <c r="AA1576" s="331"/>
      <c r="AB1576" s="331"/>
      <c r="AC1576" s="331"/>
      <c r="AD1576" s="331"/>
      <c r="AE1576" s="770">
        <f>SUMPRODUCT($H$1391:$H$1551,AE1391:AE1551)</f>
        <v>0</v>
      </c>
      <c r="AF1576" s="770">
        <f>SUMPRODUCT($H$1391:$H$1551,AF1391:AF1551)</f>
        <v>0</v>
      </c>
      <c r="AG1576" s="770">
        <f>IF(AG1389="kw",SUMPRODUCT($Q$1391:$Q$1551,$V$1391:$V$1551,AG1391:AG1551),SUMPRODUCT($H$1391:$H$1551,AG1391:AG1551))</f>
        <v>0</v>
      </c>
      <c r="AH1576" s="770">
        <f t="shared" ref="AH1576:AR1576" si="3619">IF(AH1389="kw",SUMPRODUCT($Q$1391:$Q$1551,$V$1391:$V$1551,AH1391:AH1551),SUMPRODUCT($H$1391:$H$1551,AH1391:AH1551))</f>
        <v>0</v>
      </c>
      <c r="AI1576" s="770">
        <f t="shared" si="3619"/>
        <v>0</v>
      </c>
      <c r="AJ1576" s="770">
        <f t="shared" si="3619"/>
        <v>0</v>
      </c>
      <c r="AK1576" s="770">
        <f t="shared" si="3619"/>
        <v>0</v>
      </c>
      <c r="AL1576" s="770">
        <f t="shared" si="3619"/>
        <v>0</v>
      </c>
      <c r="AM1576" s="770">
        <f t="shared" si="3619"/>
        <v>0</v>
      </c>
      <c r="AN1576" s="770">
        <f t="shared" si="3619"/>
        <v>0</v>
      </c>
      <c r="AO1576" s="770">
        <f t="shared" si="3619"/>
        <v>0</v>
      </c>
      <c r="AP1576" s="770">
        <f t="shared" si="3619"/>
        <v>0</v>
      </c>
      <c r="AQ1576" s="770">
        <f t="shared" si="3619"/>
        <v>0</v>
      </c>
      <c r="AR1576" s="770">
        <f t="shared" si="3619"/>
        <v>0</v>
      </c>
      <c r="AS1576" s="334"/>
    </row>
    <row r="1577" spans="2:45">
      <c r="B1577" s="377" t="s">
        <v>888</v>
      </c>
      <c r="C1577" s="441"/>
      <c r="D1577" s="441"/>
      <c r="E1577" s="442"/>
      <c r="F1577" s="442"/>
      <c r="G1577" s="442"/>
      <c r="H1577" s="442"/>
      <c r="I1577" s="442"/>
      <c r="J1577" s="442"/>
      <c r="K1577" s="442"/>
      <c r="L1577" s="442"/>
      <c r="M1577" s="442"/>
      <c r="N1577" s="442"/>
      <c r="O1577" s="442"/>
      <c r="P1577" s="442"/>
      <c r="Q1577" s="442"/>
      <c r="R1577" s="443"/>
      <c r="S1577" s="442"/>
      <c r="T1577" s="442"/>
      <c r="U1577" s="442"/>
      <c r="V1577" s="441"/>
      <c r="W1577" s="444"/>
      <c r="X1577" s="441"/>
      <c r="Y1577" s="441"/>
      <c r="Z1577" s="442"/>
      <c r="AA1577" s="442"/>
      <c r="AB1577" s="442"/>
      <c r="AC1577" s="442"/>
      <c r="AD1577" s="442"/>
      <c r="AE1577" s="771">
        <f>SUMPRODUCT($I$1391:$I$1551,AE1391:AE1551)</f>
        <v>0</v>
      </c>
      <c r="AF1577" s="771">
        <f>SUMPRODUCT($I$1391:$I$1551,AF1391:AF1551)</f>
        <v>0</v>
      </c>
      <c r="AG1577" s="771">
        <f>IF(AG1389="kw",SUMPRODUCT($Q$1391:$Q$1551,$W$1391:$W$1551,AG1391:AG1551),SUMPRODUCT($I$1391:$I$1551,AG1391:AG1551))</f>
        <v>0</v>
      </c>
      <c r="AH1577" s="771">
        <f t="shared" ref="AH1577:AR1577" si="3620">IF(AH1389="kw",SUMPRODUCT($Q$1391:$Q$1551,$W$1391:$W$1551,AH1391:AH1551),SUMPRODUCT($I$1391:$I$1551,AH1391:AH1551))</f>
        <v>0</v>
      </c>
      <c r="AI1577" s="771">
        <f t="shared" si="3620"/>
        <v>0</v>
      </c>
      <c r="AJ1577" s="771">
        <f t="shared" si="3620"/>
        <v>0</v>
      </c>
      <c r="AK1577" s="771">
        <f t="shared" si="3620"/>
        <v>0</v>
      </c>
      <c r="AL1577" s="771">
        <f t="shared" si="3620"/>
        <v>0</v>
      </c>
      <c r="AM1577" s="771">
        <f t="shared" si="3620"/>
        <v>0</v>
      </c>
      <c r="AN1577" s="771">
        <f t="shared" si="3620"/>
        <v>0</v>
      </c>
      <c r="AO1577" s="771">
        <f t="shared" si="3620"/>
        <v>0</v>
      </c>
      <c r="AP1577" s="771">
        <f t="shared" si="3620"/>
        <v>0</v>
      </c>
      <c r="AQ1577" s="771">
        <f t="shared" si="3620"/>
        <v>0</v>
      </c>
      <c r="AR1577" s="771">
        <f t="shared" si="3620"/>
        <v>0</v>
      </c>
      <c r="AS1577" s="382"/>
    </row>
    <row r="1578" spans="2:45" ht="19.5" customHeight="1">
      <c r="B1578" s="364" t="s">
        <v>588</v>
      </c>
      <c r="C1578" s="383"/>
      <c r="D1578" s="384"/>
      <c r="E1578" s="384"/>
      <c r="F1578" s="384"/>
      <c r="G1578" s="384"/>
      <c r="H1578" s="384"/>
      <c r="I1578" s="384"/>
      <c r="J1578" s="384"/>
      <c r="K1578" s="384"/>
      <c r="L1578" s="384"/>
      <c r="M1578" s="384"/>
      <c r="N1578" s="384"/>
      <c r="O1578" s="384"/>
      <c r="P1578" s="384"/>
      <c r="Q1578" s="384"/>
      <c r="R1578" s="384"/>
      <c r="S1578" s="384"/>
      <c r="T1578" s="384"/>
      <c r="U1578" s="384"/>
      <c r="V1578" s="367"/>
      <c r="W1578" s="368"/>
      <c r="X1578" s="384"/>
      <c r="Y1578" s="384"/>
      <c r="Z1578" s="384"/>
      <c r="AA1578" s="384"/>
      <c r="AB1578" s="384"/>
      <c r="AC1578" s="384"/>
      <c r="AD1578" s="384"/>
      <c r="AE1578" s="405"/>
      <c r="AF1578" s="405"/>
      <c r="AG1578" s="405"/>
      <c r="AH1578" s="405"/>
      <c r="AI1578" s="405"/>
      <c r="AJ1578" s="405"/>
      <c r="AK1578" s="405"/>
      <c r="AL1578" s="405"/>
      <c r="AM1578" s="405"/>
      <c r="AN1578" s="405"/>
      <c r="AO1578" s="405"/>
      <c r="AP1578" s="405"/>
      <c r="AQ1578" s="405"/>
      <c r="AR1578" s="405"/>
      <c r="AS1578" s="385"/>
    </row>
    <row r="1579" spans="2:45" ht="19.5" customHeight="1" thickBot="1">
      <c r="B1579" s="760"/>
      <c r="C1579" s="761"/>
      <c r="D1579" s="742"/>
      <c r="E1579" s="742"/>
      <c r="F1579" s="742"/>
      <c r="G1579" s="742"/>
      <c r="H1579" s="742"/>
      <c r="I1579" s="742"/>
      <c r="J1579" s="742"/>
      <c r="K1579" s="742"/>
      <c r="L1579" s="742"/>
      <c r="M1579" s="742"/>
      <c r="N1579" s="742"/>
      <c r="O1579" s="742"/>
      <c r="P1579" s="742"/>
      <c r="Q1579" s="742"/>
      <c r="R1579" s="742"/>
      <c r="S1579" s="742"/>
      <c r="T1579" s="742"/>
      <c r="U1579" s="742"/>
      <c r="V1579" s="301"/>
      <c r="W1579" s="762"/>
      <c r="X1579" s="742"/>
      <c r="Y1579" s="742"/>
      <c r="Z1579" s="742"/>
      <c r="AA1579" s="742"/>
      <c r="AB1579" s="742"/>
      <c r="AC1579" s="742"/>
      <c r="AD1579" s="742"/>
      <c r="AE1579" s="252"/>
      <c r="AF1579" s="252"/>
      <c r="AG1579" s="252"/>
      <c r="AH1579" s="252"/>
      <c r="AI1579" s="252"/>
      <c r="AJ1579" s="252"/>
      <c r="AK1579" s="252"/>
      <c r="AL1579" s="252"/>
      <c r="AM1579" s="252"/>
      <c r="AN1579" s="252"/>
      <c r="AO1579" s="252"/>
      <c r="AP1579" s="252"/>
      <c r="AQ1579" s="252"/>
      <c r="AR1579" s="252"/>
      <c r="AS1579" s="253"/>
    </row>
    <row r="1580" spans="2:45" ht="48" customHeight="1" thickBot="1">
      <c r="B1580" s="788" t="s">
        <v>941</v>
      </c>
      <c r="C1580" s="789"/>
      <c r="D1580" s="790"/>
      <c r="E1580" s="790"/>
      <c r="F1580" s="790"/>
      <c r="G1580" s="790"/>
      <c r="H1580" s="790"/>
      <c r="I1580" s="790"/>
      <c r="J1580" s="790"/>
      <c r="K1580" s="790"/>
      <c r="L1580" s="790"/>
      <c r="M1580" s="790"/>
      <c r="N1580" s="790"/>
      <c r="O1580" s="790"/>
      <c r="P1580" s="790"/>
      <c r="Q1580" s="790"/>
      <c r="R1580" s="790"/>
      <c r="S1580" s="790"/>
      <c r="T1580" s="790"/>
      <c r="U1580" s="790"/>
      <c r="V1580" s="791"/>
      <c r="W1580" s="792"/>
      <c r="X1580" s="790"/>
      <c r="Y1580" s="790"/>
      <c r="Z1580" s="790"/>
      <c r="AA1580" s="790"/>
      <c r="AB1580" s="790"/>
      <c r="AC1580" s="790"/>
      <c r="AD1580" s="790"/>
      <c r="AE1580" s="793"/>
      <c r="AF1580" s="793"/>
      <c r="AG1580" s="793"/>
      <c r="AH1580" s="793"/>
      <c r="AI1580" s="793"/>
      <c r="AJ1580" s="793"/>
      <c r="AK1580" s="793"/>
      <c r="AL1580" s="793"/>
      <c r="AM1580" s="793"/>
      <c r="AN1580" s="793"/>
      <c r="AO1580" s="793"/>
      <c r="AP1580" s="793"/>
      <c r="AQ1580" s="793"/>
      <c r="AR1580" s="793"/>
      <c r="AS1580" s="794"/>
    </row>
    <row r="1581" spans="2:45" ht="296.45" customHeight="1">
      <c r="B1581" s="813" t="s">
        <v>502</v>
      </c>
      <c r="C1581" s="947" t="s">
        <v>950</v>
      </c>
      <c r="D1581" s="948"/>
      <c r="E1581" s="948"/>
      <c r="F1581" s="948"/>
      <c r="G1581" s="948"/>
      <c r="H1581" s="948"/>
      <c r="I1581" s="948"/>
      <c r="J1581" s="948"/>
      <c r="K1581" s="948"/>
      <c r="L1581" s="948"/>
      <c r="M1581" s="948"/>
      <c r="N1581" s="948"/>
      <c r="O1581" s="948"/>
      <c r="P1581" s="948"/>
      <c r="Q1581" s="948"/>
      <c r="R1581" s="948"/>
      <c r="S1581" s="948"/>
      <c r="T1581" s="948"/>
      <c r="U1581" s="948"/>
      <c r="V1581" s="948"/>
      <c r="W1581" s="948"/>
      <c r="X1581" s="948"/>
      <c r="Y1581" s="948"/>
      <c r="Z1581" s="948"/>
      <c r="AA1581" s="948"/>
      <c r="AB1581" s="948"/>
      <c r="AC1581" s="948"/>
      <c r="AD1581" s="948"/>
      <c r="AE1581" s="253"/>
      <c r="AF1581" s="253"/>
      <c r="AG1581" s="253"/>
      <c r="AH1581" s="253"/>
      <c r="AI1581" s="253"/>
      <c r="AJ1581" s="253"/>
      <c r="AK1581" s="253"/>
      <c r="AL1581" s="253"/>
      <c r="AM1581" s="253"/>
      <c r="AN1581" s="253"/>
      <c r="AO1581" s="253"/>
      <c r="AP1581" s="253"/>
      <c r="AQ1581" s="253"/>
      <c r="AR1581" s="253"/>
      <c r="AS1581" s="253"/>
    </row>
    <row r="1582" spans="2:45" ht="14.1" customHeight="1">
      <c r="B1582" s="814"/>
      <c r="C1582" s="815"/>
      <c r="D1582" s="816"/>
      <c r="E1582" s="816"/>
      <c r="F1582" s="816"/>
      <c r="G1582" s="816"/>
      <c r="H1582" s="816"/>
      <c r="I1582" s="816"/>
      <c r="J1582" s="816"/>
      <c r="K1582" s="816"/>
      <c r="L1582" s="816"/>
      <c r="M1582" s="816"/>
      <c r="N1582" s="816"/>
      <c r="O1582" s="816"/>
      <c r="P1582" s="816"/>
      <c r="Q1582" s="816"/>
      <c r="R1582" s="816"/>
      <c r="S1582" s="816"/>
      <c r="T1582" s="816"/>
      <c r="U1582" s="816"/>
      <c r="V1582" s="816"/>
      <c r="W1582" s="816"/>
      <c r="X1582" s="816"/>
      <c r="Y1582" s="816"/>
      <c r="Z1582" s="816"/>
      <c r="AA1582" s="816"/>
      <c r="AB1582" s="816"/>
      <c r="AC1582" s="816"/>
      <c r="AD1582" s="816"/>
      <c r="AE1582" s="253"/>
      <c r="AF1582" s="253"/>
      <c r="AG1582" s="253"/>
      <c r="AH1582" s="253"/>
      <c r="AI1582" s="253"/>
      <c r="AJ1582" s="253"/>
      <c r="AK1582" s="253"/>
      <c r="AL1582" s="253"/>
      <c r="AM1582" s="253"/>
      <c r="AN1582" s="253"/>
      <c r="AO1582" s="253"/>
      <c r="AP1582" s="253"/>
      <c r="AQ1582" s="253"/>
      <c r="AR1582" s="253"/>
      <c r="AS1582" s="253"/>
    </row>
    <row r="1583" spans="2:45" ht="15.75">
      <c r="B1583" s="277" t="s">
        <v>809</v>
      </c>
      <c r="C1583" s="278"/>
      <c r="D1583" s="579" t="s">
        <v>523</v>
      </c>
      <c r="E1583" s="250"/>
      <c r="F1583" s="579"/>
      <c r="G1583" s="250"/>
      <c r="H1583" s="250"/>
      <c r="I1583" s="250"/>
      <c r="J1583" s="250"/>
      <c r="K1583" s="250"/>
      <c r="L1583" s="250"/>
      <c r="M1583" s="250"/>
      <c r="N1583" s="250"/>
      <c r="O1583" s="250"/>
      <c r="P1583" s="250"/>
      <c r="Q1583" s="250"/>
      <c r="R1583" s="278"/>
      <c r="S1583" s="250"/>
      <c r="T1583" s="250"/>
      <c r="U1583" s="250"/>
      <c r="V1583" s="250"/>
      <c r="W1583" s="250"/>
      <c r="X1583" s="250"/>
      <c r="Y1583" s="250"/>
      <c r="Z1583" s="250"/>
      <c r="AA1583" s="250"/>
      <c r="AB1583" s="250"/>
      <c r="AC1583" s="250"/>
      <c r="AD1583" s="250"/>
      <c r="AE1583" s="267"/>
      <c r="AF1583" s="264"/>
      <c r="AG1583" s="264"/>
      <c r="AH1583" s="264"/>
      <c r="AI1583" s="264"/>
      <c r="AJ1583" s="264"/>
      <c r="AK1583" s="264"/>
      <c r="AL1583" s="264"/>
      <c r="AM1583" s="264"/>
      <c r="AN1583" s="264"/>
      <c r="AO1583" s="264"/>
      <c r="AP1583" s="264"/>
      <c r="AQ1583" s="264"/>
      <c r="AR1583" s="264"/>
    </row>
    <row r="1584" spans="2:45" ht="39.75" customHeight="1">
      <c r="B1584" s="935" t="s">
        <v>211</v>
      </c>
      <c r="C1584" s="954" t="s">
        <v>33</v>
      </c>
      <c r="D1584" s="281" t="s">
        <v>421</v>
      </c>
      <c r="E1584" s="941" t="s">
        <v>209</v>
      </c>
      <c r="F1584" s="942"/>
      <c r="G1584" s="942"/>
      <c r="H1584" s="942"/>
      <c r="I1584" s="942"/>
      <c r="J1584" s="942"/>
      <c r="K1584" s="942"/>
      <c r="L1584" s="942"/>
      <c r="M1584" s="942"/>
      <c r="N1584" s="942"/>
      <c r="O1584" s="942"/>
      <c r="P1584" s="943"/>
      <c r="Q1584" s="939" t="s">
        <v>213</v>
      </c>
      <c r="R1584" s="281" t="s">
        <v>422</v>
      </c>
      <c r="S1584" s="932" t="s">
        <v>212</v>
      </c>
      <c r="T1584" s="933"/>
      <c r="U1584" s="933"/>
      <c r="V1584" s="933"/>
      <c r="W1584" s="933"/>
      <c r="X1584" s="933"/>
      <c r="Y1584" s="933"/>
      <c r="Z1584" s="933"/>
      <c r="AA1584" s="933"/>
      <c r="AB1584" s="933"/>
      <c r="AC1584" s="933"/>
      <c r="AD1584" s="944"/>
      <c r="AE1584" s="932" t="s">
        <v>242</v>
      </c>
      <c r="AF1584" s="933"/>
      <c r="AG1584" s="933"/>
      <c r="AH1584" s="933"/>
      <c r="AI1584" s="933"/>
      <c r="AJ1584" s="933"/>
      <c r="AK1584" s="933"/>
      <c r="AL1584" s="933"/>
      <c r="AM1584" s="933"/>
      <c r="AN1584" s="933"/>
      <c r="AO1584" s="933"/>
      <c r="AP1584" s="933"/>
      <c r="AQ1584" s="933"/>
      <c r="AR1584" s="933"/>
      <c r="AS1584" s="934"/>
    </row>
    <row r="1585" spans="2:45" ht="65.25" customHeight="1">
      <c r="B1585" s="936"/>
      <c r="C1585" s="953"/>
      <c r="D1585" s="282">
        <v>2023</v>
      </c>
      <c r="E1585" s="282">
        <v>2024</v>
      </c>
      <c r="F1585" s="282">
        <v>2025</v>
      </c>
      <c r="G1585" s="282">
        <v>2026</v>
      </c>
      <c r="H1585" s="282">
        <v>2027</v>
      </c>
      <c r="I1585" s="282">
        <v>2028</v>
      </c>
      <c r="J1585" s="282">
        <v>2029</v>
      </c>
      <c r="K1585" s="282">
        <v>2030</v>
      </c>
      <c r="L1585" s="282">
        <v>2031</v>
      </c>
      <c r="M1585" s="282">
        <v>2032</v>
      </c>
      <c r="N1585" s="282">
        <v>2033</v>
      </c>
      <c r="O1585" s="282">
        <v>2034</v>
      </c>
      <c r="P1585" s="282">
        <v>2035</v>
      </c>
      <c r="Q1585" s="940"/>
      <c r="R1585" s="282">
        <v>2023</v>
      </c>
      <c r="S1585" s="282">
        <v>2024</v>
      </c>
      <c r="T1585" s="282">
        <v>2025</v>
      </c>
      <c r="U1585" s="282">
        <v>2026</v>
      </c>
      <c r="V1585" s="282">
        <v>2027</v>
      </c>
      <c r="W1585" s="282">
        <v>2028</v>
      </c>
      <c r="X1585" s="282">
        <v>2029</v>
      </c>
      <c r="Y1585" s="282">
        <v>2030</v>
      </c>
      <c r="Z1585" s="282">
        <v>2031</v>
      </c>
      <c r="AA1585" s="282">
        <v>2032</v>
      </c>
      <c r="AB1585" s="282">
        <v>2033</v>
      </c>
      <c r="AC1585" s="282">
        <v>2034</v>
      </c>
      <c r="AD1585" s="282">
        <v>2035</v>
      </c>
      <c r="AE1585" s="282" t="str">
        <f>'1.  LRAMVA Summary'!$D$53</f>
        <v>Residential</v>
      </c>
      <c r="AF1585" s="282" t="str">
        <f>'1.  LRAMVA Summary'!$E$53</f>
        <v>GS&lt;50 kW</v>
      </c>
      <c r="AG1585" s="282" t="str">
        <f>'1.  LRAMVA Summary'!$F$53</f>
        <v>General Service 50 to 4,999 kW</v>
      </c>
      <c r="AH1585" s="282" t="str">
        <f>'1.  LRAMVA Summary'!$G$53</f>
        <v>Large Use</v>
      </c>
      <c r="AI1585" s="282" t="str">
        <f>'1.  LRAMVA Summary'!$H$53</f>
        <v>Large Use 2</v>
      </c>
      <c r="AJ1585" s="282" t="str">
        <f>'1.  LRAMVA Summary'!$I$53</f>
        <v>Street Lighting</v>
      </c>
      <c r="AK1585" s="282" t="str">
        <f>'1.  LRAMVA Summary'!$J$53</f>
        <v>Unmetered Scattered Load</v>
      </c>
      <c r="AL1585" s="282" t="str">
        <f>'1.  LRAMVA Summary'!$K$53</f>
        <v/>
      </c>
      <c r="AM1585" s="282" t="str">
        <f>'1.  LRAMVA Summary'!$L$53</f>
        <v/>
      </c>
      <c r="AN1585" s="282" t="str">
        <f>'1.  LRAMVA Summary'!$M$53</f>
        <v/>
      </c>
      <c r="AO1585" s="282" t="str">
        <f>'1.  LRAMVA Summary'!$N$53</f>
        <v/>
      </c>
      <c r="AP1585" s="282" t="str">
        <f>'1.  LRAMVA Summary'!$O$53</f>
        <v/>
      </c>
      <c r="AQ1585" s="282" t="str">
        <f>'1.  LRAMVA Summary'!$P$53</f>
        <v/>
      </c>
      <c r="AR1585" s="282" t="str">
        <f>'1.  LRAMVA Summary'!$Q$53</f>
        <v/>
      </c>
      <c r="AS1585" s="284" t="str">
        <f>'1.  LRAMVA Summary'!$R$53</f>
        <v>Total</v>
      </c>
    </row>
    <row r="1586" spans="2:45" ht="15.75">
      <c r="B1586" s="828"/>
      <c r="C1586" s="332"/>
      <c r="D1586" s="332"/>
      <c r="E1586" s="332"/>
      <c r="F1586" s="332"/>
      <c r="G1586" s="332"/>
      <c r="H1586" s="332"/>
      <c r="I1586" s="332"/>
      <c r="J1586" s="332"/>
      <c r="K1586" s="332"/>
      <c r="L1586" s="332"/>
      <c r="M1586" s="332"/>
      <c r="N1586" s="332"/>
      <c r="O1586" s="332"/>
      <c r="P1586" s="332"/>
      <c r="Q1586" s="332"/>
      <c r="R1586" s="332"/>
      <c r="S1586" s="332"/>
      <c r="T1586" s="332"/>
      <c r="U1586" s="332"/>
      <c r="V1586" s="332"/>
      <c r="W1586" s="332"/>
      <c r="X1586" s="332"/>
      <c r="Y1586" s="332"/>
      <c r="Z1586" s="332"/>
      <c r="AA1586" s="332"/>
      <c r="AB1586" s="332"/>
      <c r="AC1586" s="332"/>
      <c r="AD1586" s="833"/>
      <c r="AE1586" s="288" t="str">
        <f>'1.  LRAMVA Summary'!$D$54</f>
        <v>kWh</v>
      </c>
      <c r="AF1586" s="288" t="str">
        <f>'1.  LRAMVA Summary'!$E$54</f>
        <v>kWh</v>
      </c>
      <c r="AG1586" s="288" t="str">
        <f>'1.  LRAMVA Summary'!$F$54</f>
        <v>kW</v>
      </c>
      <c r="AH1586" s="288" t="str">
        <f>'1.  LRAMVA Summary'!$G$54</f>
        <v>kW</v>
      </c>
      <c r="AI1586" s="288" t="str">
        <f>'1.  LRAMVA Summary'!$H$54</f>
        <v>kW</v>
      </c>
      <c r="AJ1586" s="288" t="str">
        <f>'1.  LRAMVA Summary'!$I$54</f>
        <v>kW</v>
      </c>
      <c r="AK1586" s="288" t="str">
        <f>'1.  LRAMVA Summary'!$J$54</f>
        <v>kWh</v>
      </c>
      <c r="AL1586" s="288">
        <f>'1.  LRAMVA Summary'!$K$54</f>
        <v>0</v>
      </c>
      <c r="AM1586" s="288">
        <f>'1.  LRAMVA Summary'!$L$54</f>
        <v>0</v>
      </c>
      <c r="AN1586" s="288">
        <f>'1.  LRAMVA Summary'!$M$54</f>
        <v>0</v>
      </c>
      <c r="AO1586" s="288">
        <f>'1.  LRAMVA Summary'!$N$54</f>
        <v>0</v>
      </c>
      <c r="AP1586" s="288">
        <f>'1.  LRAMVA Summary'!$O$54</f>
        <v>0</v>
      </c>
      <c r="AQ1586" s="288">
        <f>'1.  LRAMVA Summary'!$P$54</f>
        <v>0</v>
      </c>
      <c r="AR1586" s="288">
        <f>'1.  LRAMVA Summary'!$Q$54</f>
        <v>0</v>
      </c>
      <c r="AS1586" s="289"/>
    </row>
    <row r="1587" spans="2:45" ht="15.75">
      <c r="B1587" s="829" t="s">
        <v>956</v>
      </c>
      <c r="C1587" s="332"/>
      <c r="D1587" s="332"/>
      <c r="E1587" s="332"/>
      <c r="F1587" s="332"/>
      <c r="G1587" s="332"/>
      <c r="H1587" s="332"/>
      <c r="I1587" s="332"/>
      <c r="J1587" s="332"/>
      <c r="K1587" s="332"/>
      <c r="L1587" s="332"/>
      <c r="M1587" s="332"/>
      <c r="N1587" s="332"/>
      <c r="O1587" s="332"/>
      <c r="P1587" s="332"/>
      <c r="Q1587" s="332"/>
      <c r="R1587" s="332"/>
      <c r="S1587" s="332"/>
      <c r="T1587" s="332"/>
      <c r="U1587" s="332"/>
      <c r="V1587" s="332"/>
      <c r="W1587" s="332"/>
      <c r="X1587" s="332"/>
      <c r="Y1587" s="332"/>
      <c r="Z1587" s="332"/>
      <c r="AA1587" s="332"/>
      <c r="AB1587" s="332"/>
      <c r="AC1587" s="332"/>
      <c r="AD1587" s="833"/>
      <c r="AE1587" s="831">
        <v>0</v>
      </c>
      <c r="AF1587" s="826">
        <v>0</v>
      </c>
      <c r="AG1587" s="826">
        <v>0</v>
      </c>
      <c r="AH1587" s="826">
        <v>0</v>
      </c>
      <c r="AI1587" s="826">
        <v>0</v>
      </c>
      <c r="AJ1587" s="826">
        <v>0</v>
      </c>
      <c r="AK1587" s="826">
        <v>0</v>
      </c>
      <c r="AL1587" s="826">
        <v>0</v>
      </c>
      <c r="AM1587" s="826">
        <v>0</v>
      </c>
      <c r="AN1587" s="826">
        <v>0</v>
      </c>
      <c r="AO1587" s="826">
        <v>0</v>
      </c>
      <c r="AP1587" s="826">
        <v>0</v>
      </c>
      <c r="AQ1587" s="826">
        <v>0</v>
      </c>
      <c r="AR1587" s="826">
        <v>0</v>
      </c>
      <c r="AS1587" s="289"/>
    </row>
    <row r="1588" spans="2:45" ht="15.75">
      <c r="B1588" s="830" t="s">
        <v>755</v>
      </c>
      <c r="C1588" s="399"/>
      <c r="D1588" s="399"/>
      <c r="E1588" s="399"/>
      <c r="F1588" s="399"/>
      <c r="G1588" s="399"/>
      <c r="H1588" s="399"/>
      <c r="I1588" s="399"/>
      <c r="J1588" s="399"/>
      <c r="K1588" s="399"/>
      <c r="L1588" s="399"/>
      <c r="M1588" s="399"/>
      <c r="N1588" s="399"/>
      <c r="O1588" s="399"/>
      <c r="P1588" s="399"/>
      <c r="Q1588" s="399"/>
      <c r="R1588" s="399"/>
      <c r="S1588" s="399"/>
      <c r="T1588" s="399"/>
      <c r="U1588" s="399"/>
      <c r="V1588" s="399"/>
      <c r="W1588" s="399"/>
      <c r="X1588" s="399"/>
      <c r="Y1588" s="399"/>
      <c r="Z1588" s="399"/>
      <c r="AA1588" s="399"/>
      <c r="AB1588" s="399"/>
      <c r="AC1588" s="399"/>
      <c r="AD1588" s="834"/>
      <c r="AE1588" s="832">
        <v>0</v>
      </c>
      <c r="AF1588" s="388">
        <f>HLOOKUP(AF1585,'2. LRAMVA Threshold'!$B$42:$Q$60,15,FALSE)</f>
        <v>0</v>
      </c>
      <c r="AG1588" s="388">
        <f>HLOOKUP(AG1585,'2. LRAMVA Threshold'!$B$42:$Q$60,15,FALSE)</f>
        <v>0</v>
      </c>
      <c r="AH1588" s="388">
        <f>HLOOKUP(AH1585,'2. LRAMVA Threshold'!$B$42:$Q$60,15,FALSE)</f>
        <v>0</v>
      </c>
      <c r="AI1588" s="388">
        <f>HLOOKUP(AI1585,'2. LRAMVA Threshold'!$B$42:$Q$60,15,FALSE)</f>
        <v>0</v>
      </c>
      <c r="AJ1588" s="388">
        <f>HLOOKUP(AJ1585,'2. LRAMVA Threshold'!$B$42:$Q$60,15,FALSE)</f>
        <v>0</v>
      </c>
      <c r="AK1588" s="388">
        <f>HLOOKUP(AK1585,'2. LRAMVA Threshold'!$B$42:$Q$60,15,FALSE)</f>
        <v>0</v>
      </c>
      <c r="AL1588" s="388">
        <f>HLOOKUP(AL1585,'2. LRAMVA Threshold'!$B$42:$Q$60,15,FALSE)</f>
        <v>0</v>
      </c>
      <c r="AM1588" s="388">
        <f>HLOOKUP(AM1585,'2. LRAMVA Threshold'!$B$42:$Q$60,15,FALSE)</f>
        <v>0</v>
      </c>
      <c r="AN1588" s="388">
        <f>HLOOKUP(AN1585,'2. LRAMVA Threshold'!$B$42:$Q$60,15,FALSE)</f>
        <v>0</v>
      </c>
      <c r="AO1588" s="388">
        <f>HLOOKUP(AO1585,'2. LRAMVA Threshold'!$B$42:$Q$60,15,FALSE)</f>
        <v>0</v>
      </c>
      <c r="AP1588" s="388">
        <f>HLOOKUP(AP1585,'2. LRAMVA Threshold'!$B$42:$Q$60,15,FALSE)</f>
        <v>0</v>
      </c>
      <c r="AQ1588" s="388">
        <f>HLOOKUP(AQ1585,'2. LRAMVA Threshold'!$B$42:$Q$60,15,FALSE)</f>
        <v>0</v>
      </c>
      <c r="AR1588" s="388">
        <f>HLOOKUP(AR1585,'2. LRAMVA Threshold'!$B$42:$Q$60,15,FALSE)</f>
        <v>0</v>
      </c>
      <c r="AS1588" s="438"/>
    </row>
    <row r="1589" spans="2:45">
      <c r="B1589" s="390"/>
      <c r="C1589" s="330"/>
      <c r="D1589" s="331"/>
      <c r="E1589" s="331"/>
      <c r="F1589" s="331"/>
      <c r="G1589" s="331"/>
      <c r="H1589" s="331"/>
      <c r="I1589" s="331"/>
      <c r="J1589" s="331"/>
      <c r="K1589" s="331"/>
      <c r="L1589" s="331"/>
      <c r="M1589" s="331"/>
      <c r="N1589" s="331"/>
      <c r="O1589" s="331"/>
      <c r="P1589" s="331"/>
      <c r="Q1589" s="331"/>
      <c r="R1589" s="332"/>
      <c r="S1589" s="331"/>
      <c r="T1589" s="331"/>
      <c r="U1589" s="331"/>
      <c r="V1589" s="333"/>
      <c r="W1589" s="333"/>
      <c r="X1589" s="333"/>
      <c r="Y1589" s="333"/>
      <c r="Z1589" s="331"/>
      <c r="AA1589" s="331"/>
      <c r="AB1589" s="331"/>
      <c r="AC1589" s="331"/>
      <c r="AD1589" s="331"/>
      <c r="AE1589" s="432"/>
      <c r="AF1589" s="432"/>
      <c r="AG1589" s="432"/>
      <c r="AH1589" s="432"/>
      <c r="AI1589" s="432"/>
      <c r="AJ1589" s="432"/>
      <c r="AK1589" s="432"/>
      <c r="AL1589" s="395"/>
      <c r="AM1589" s="395"/>
      <c r="AN1589" s="395"/>
      <c r="AO1589" s="395"/>
      <c r="AP1589" s="395"/>
      <c r="AQ1589" s="395"/>
      <c r="AR1589" s="395"/>
      <c r="AS1589" s="396"/>
    </row>
    <row r="1590" spans="2:45">
      <c r="B1590" s="321" t="s">
        <v>739</v>
      </c>
      <c r="C1590" s="335"/>
      <c r="D1590" s="335"/>
      <c r="E1590" s="372"/>
      <c r="F1590" s="372"/>
      <c r="G1590" s="372"/>
      <c r="H1590" s="372"/>
      <c r="I1590" s="372"/>
      <c r="J1590" s="372"/>
      <c r="K1590" s="372"/>
      <c r="L1590" s="372"/>
      <c r="M1590" s="372"/>
      <c r="N1590" s="372"/>
      <c r="O1590" s="372"/>
      <c r="P1590" s="372"/>
      <c r="Q1590" s="372"/>
      <c r="R1590" s="288"/>
      <c r="S1590" s="337"/>
      <c r="T1590" s="337"/>
      <c r="U1590" s="337"/>
      <c r="V1590" s="336"/>
      <c r="W1590" s="336"/>
      <c r="X1590" s="336"/>
      <c r="Y1590" s="336"/>
      <c r="Z1590" s="337"/>
      <c r="AA1590" s="337"/>
      <c r="AB1590" s="337"/>
      <c r="AC1590" s="337"/>
      <c r="AD1590" s="337"/>
      <c r="AE1590" s="824">
        <f>HLOOKUP(AE35,'3.  Distribution Rates'!$C$122:$P$135,14,FALSE)</f>
        <v>0</v>
      </c>
      <c r="AF1590" s="824">
        <f>HLOOKUP(AF35,'3.  Distribution Rates'!$C$122:$P$135,14,FALSE)</f>
        <v>0</v>
      </c>
      <c r="AG1590" s="338">
        <f>HLOOKUP(AG35,'3.  Distribution Rates'!$C$122:$P$135,14,FALSE)</f>
        <v>0</v>
      </c>
      <c r="AH1590" s="338">
        <f>HLOOKUP(AH35,'3.  Distribution Rates'!$C$122:$P$135,14,FALSE)</f>
        <v>0</v>
      </c>
      <c r="AI1590" s="338">
        <f>HLOOKUP(AI35,'3.  Distribution Rates'!$C$122:$P$135,14,FALSE)</f>
        <v>0</v>
      </c>
      <c r="AJ1590" s="338">
        <f>HLOOKUP(AJ35,'3.  Distribution Rates'!$C$122:$P$135,14,FALSE)</f>
        <v>0</v>
      </c>
      <c r="AK1590" s="338">
        <f>HLOOKUP(AK35,'3.  Distribution Rates'!$C$122:$P$135,14,FALSE)</f>
        <v>0</v>
      </c>
      <c r="AL1590" s="338">
        <f>HLOOKUP(AL35,'3.  Distribution Rates'!$C$122:$P$135,14,FALSE)</f>
        <v>0</v>
      </c>
      <c r="AM1590" s="338">
        <f>HLOOKUP(AM35,'3.  Distribution Rates'!$C$122:$P$135,14,FALSE)</f>
        <v>0</v>
      </c>
      <c r="AN1590" s="338">
        <f>HLOOKUP(AN35,'3.  Distribution Rates'!$C$122:$P$135,14,FALSE)</f>
        <v>0</v>
      </c>
      <c r="AO1590" s="338">
        <f>HLOOKUP(AO35,'3.  Distribution Rates'!$C$122:$P$135,14,FALSE)</f>
        <v>0</v>
      </c>
      <c r="AP1590" s="338">
        <f>HLOOKUP(AP35,'3.  Distribution Rates'!$C$122:$P$135,14,FALSE)</f>
        <v>0</v>
      </c>
      <c r="AQ1590" s="338">
        <f>HLOOKUP(AQ35,'3.  Distribution Rates'!$C$122:$P$135,14,FALSE)</f>
        <v>0</v>
      </c>
      <c r="AR1590" s="338">
        <f>HLOOKUP(AR35,'3.  Distribution Rates'!$C$122:$P$135,14,FALSE)</f>
        <v>0</v>
      </c>
      <c r="AS1590" s="440"/>
    </row>
    <row r="1591" spans="2:45">
      <c r="B1591" s="321" t="s">
        <v>756</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'4.  2011-2014 LRAM'!AM146*AE1590</f>
        <v>0</v>
      </c>
      <c r="AF1591" s="374">
        <f>'4.  2011-2014 LRAM'!AN146*AF1590</f>
        <v>0</v>
      </c>
      <c r="AG1591" s="374">
        <f>'4.  2011-2014 LRAM'!AO146*AG1590</f>
        <v>0</v>
      </c>
      <c r="AH1591" s="374">
        <f>'4.  2011-2014 LRAM'!AP146*AH1590</f>
        <v>0</v>
      </c>
      <c r="AI1591" s="374">
        <f>'4.  2011-2014 LRAM'!AQ146*AI1590</f>
        <v>0</v>
      </c>
      <c r="AJ1591" s="374">
        <f>'4.  2011-2014 LRAM'!AR146*AJ1590</f>
        <v>0</v>
      </c>
      <c r="AK1591" s="374">
        <f>'4.  2011-2014 LRAM'!AS146*AK1590</f>
        <v>0</v>
      </c>
      <c r="AL1591" s="374">
        <f>'4.  2011-2014 LRAM'!AT146*AL1590</f>
        <v>0</v>
      </c>
      <c r="AM1591" s="374">
        <f>'4.  2011-2014 LRAM'!AU146*AM1590</f>
        <v>0</v>
      </c>
      <c r="AN1591" s="374">
        <f>'4.  2011-2014 LRAM'!AV146*AN1590</f>
        <v>0</v>
      </c>
      <c r="AO1591" s="374">
        <f>'4.  2011-2014 LRAM'!AW146*AO1590</f>
        <v>0</v>
      </c>
      <c r="AP1591" s="374">
        <f>'4.  2011-2014 LRAM'!AX146*AP1590</f>
        <v>0</v>
      </c>
      <c r="AQ1591" s="374">
        <f>'4.  2011-2014 LRAM'!AY146*AQ1590</f>
        <v>0</v>
      </c>
      <c r="AR1591" s="374">
        <f>'4.  2011-2014 LRAM'!AZ146*AR1590</f>
        <v>0</v>
      </c>
      <c r="AS1591" s="615">
        <f t="shared" ref="AS1591:AS1602" si="3621">SUM(AE1591:AR1591)</f>
        <v>0</v>
      </c>
    </row>
    <row r="1592" spans="2:45" ht="15.6" customHeight="1">
      <c r="B1592" s="321" t="s">
        <v>757</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'4.  2011-2014 LRAM'!AM285*AE1590</f>
        <v>0</v>
      </c>
      <c r="AF1592" s="374">
        <f>'4.  2011-2014 LRAM'!AN285*AF1590</f>
        <v>0</v>
      </c>
      <c r="AG1592" s="374">
        <f>'4.  2011-2014 LRAM'!AO285*AG1590</f>
        <v>0</v>
      </c>
      <c r="AH1592" s="374">
        <f>'4.  2011-2014 LRAM'!AP285*AH1590</f>
        <v>0</v>
      </c>
      <c r="AI1592" s="374">
        <f>'4.  2011-2014 LRAM'!AQ285*AI1590</f>
        <v>0</v>
      </c>
      <c r="AJ1592" s="374">
        <f>'4.  2011-2014 LRAM'!AR285*AJ1590</f>
        <v>0</v>
      </c>
      <c r="AK1592" s="374">
        <f>'4.  2011-2014 LRAM'!AS285*AK1590</f>
        <v>0</v>
      </c>
      <c r="AL1592" s="374">
        <f>'4.  2011-2014 LRAM'!AT285*AL1590</f>
        <v>0</v>
      </c>
      <c r="AM1592" s="374">
        <f>'4.  2011-2014 LRAM'!AU285*AM1590</f>
        <v>0</v>
      </c>
      <c r="AN1592" s="374">
        <f>'4.  2011-2014 LRAM'!AV285*AN1590</f>
        <v>0</v>
      </c>
      <c r="AO1592" s="374">
        <f>'4.  2011-2014 LRAM'!AW285*AO1590</f>
        <v>0</v>
      </c>
      <c r="AP1592" s="374">
        <f>'4.  2011-2014 LRAM'!AX285*AP1590</f>
        <v>0</v>
      </c>
      <c r="AQ1592" s="374">
        <f>'4.  2011-2014 LRAM'!AY285*AQ1590</f>
        <v>0</v>
      </c>
      <c r="AR1592" s="374">
        <f>'4.  2011-2014 LRAM'!AZ285*AR1590</f>
        <v>0</v>
      </c>
      <c r="AS1592" s="615">
        <f t="shared" si="3621"/>
        <v>0</v>
      </c>
    </row>
    <row r="1593" spans="2:45">
      <c r="B1593" s="321" t="s">
        <v>758</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'4.  2011-2014 LRAM'!AM421*AE1590</f>
        <v>0</v>
      </c>
      <c r="AF1593" s="374">
        <f>'4.  2011-2014 LRAM'!AN421*AF1590</f>
        <v>0</v>
      </c>
      <c r="AG1593" s="374">
        <f>'4.  2011-2014 LRAM'!AO421*AG1590</f>
        <v>0</v>
      </c>
      <c r="AH1593" s="374">
        <f>'4.  2011-2014 LRAM'!AP421*AH1590</f>
        <v>0</v>
      </c>
      <c r="AI1593" s="374">
        <f>'4.  2011-2014 LRAM'!AQ421*AI1590</f>
        <v>0</v>
      </c>
      <c r="AJ1593" s="374">
        <f>'4.  2011-2014 LRAM'!AR421*AJ1590</f>
        <v>0</v>
      </c>
      <c r="AK1593" s="374">
        <f>'4.  2011-2014 LRAM'!AS421*AK1590</f>
        <v>0</v>
      </c>
      <c r="AL1593" s="374">
        <f>'4.  2011-2014 LRAM'!AT421*AL1590</f>
        <v>0</v>
      </c>
      <c r="AM1593" s="374">
        <f>'4.  2011-2014 LRAM'!AU421*AM1590</f>
        <v>0</v>
      </c>
      <c r="AN1593" s="374">
        <f>'4.  2011-2014 LRAM'!AV421*AN1590</f>
        <v>0</v>
      </c>
      <c r="AO1593" s="374">
        <f>'4.  2011-2014 LRAM'!AW421*AO1590</f>
        <v>0</v>
      </c>
      <c r="AP1593" s="374">
        <f>'4.  2011-2014 LRAM'!AX421*AP1590</f>
        <v>0</v>
      </c>
      <c r="AQ1593" s="374">
        <f>'4.  2011-2014 LRAM'!AY421*AQ1590</f>
        <v>0</v>
      </c>
      <c r="AR1593" s="374">
        <f>'4.  2011-2014 LRAM'!AZ421*AR1590</f>
        <v>0</v>
      </c>
      <c r="AS1593" s="615">
        <f t="shared" si="3621"/>
        <v>0</v>
      </c>
    </row>
    <row r="1594" spans="2:45">
      <c r="B1594" s="321" t="s">
        <v>759</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'4.  2011-2014 LRAM'!AM558*AE1590</f>
        <v>0</v>
      </c>
      <c r="AF1594" s="374">
        <f>'4.  2011-2014 LRAM'!AN558*AF1590</f>
        <v>0</v>
      </c>
      <c r="AG1594" s="374">
        <f>'4.  2011-2014 LRAM'!AO558*AG1590</f>
        <v>0</v>
      </c>
      <c r="AH1594" s="374">
        <f>'4.  2011-2014 LRAM'!AP558*AH1590</f>
        <v>0</v>
      </c>
      <c r="AI1594" s="374">
        <f>'4.  2011-2014 LRAM'!AQ558*AI1590</f>
        <v>0</v>
      </c>
      <c r="AJ1594" s="374">
        <f>'4.  2011-2014 LRAM'!AR558*AJ1590</f>
        <v>0</v>
      </c>
      <c r="AK1594" s="374">
        <f>'4.  2011-2014 LRAM'!AS558*AK1590</f>
        <v>0</v>
      </c>
      <c r="AL1594" s="374">
        <f>'4.  2011-2014 LRAM'!AT558*AL1590</f>
        <v>0</v>
      </c>
      <c r="AM1594" s="374">
        <f>'4.  2011-2014 LRAM'!AU558*AM1590</f>
        <v>0</v>
      </c>
      <c r="AN1594" s="374">
        <f>'4.  2011-2014 LRAM'!AV558*AN1590</f>
        <v>0</v>
      </c>
      <c r="AO1594" s="374">
        <f>'4.  2011-2014 LRAM'!AW558*AO1590</f>
        <v>0</v>
      </c>
      <c r="AP1594" s="374">
        <f>'4.  2011-2014 LRAM'!AX558*AP1590</f>
        <v>0</v>
      </c>
      <c r="AQ1594" s="374">
        <f>'4.  2011-2014 LRAM'!AY558*AQ1590</f>
        <v>0</v>
      </c>
      <c r="AR1594" s="374">
        <f>'4.  2011-2014 LRAM'!AZ558*AR1590</f>
        <v>0</v>
      </c>
      <c r="AS1594" s="615">
        <f>SUM(AE1594:AR1594)</f>
        <v>0</v>
      </c>
    </row>
    <row r="1595" spans="2:45">
      <c r="B1595" s="321" t="s">
        <v>760</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622">AE215*AE1590</f>
        <v>0</v>
      </c>
      <c r="AF1595" s="374">
        <f t="shared" si="3622"/>
        <v>0</v>
      </c>
      <c r="AG1595" s="374">
        <f t="shared" si="3622"/>
        <v>0</v>
      </c>
      <c r="AH1595" s="374">
        <f t="shared" si="3622"/>
        <v>0</v>
      </c>
      <c r="AI1595" s="374">
        <f t="shared" si="3622"/>
        <v>0</v>
      </c>
      <c r="AJ1595" s="374">
        <f t="shared" si="3622"/>
        <v>0</v>
      </c>
      <c r="AK1595" s="374">
        <f t="shared" si="3622"/>
        <v>0</v>
      </c>
      <c r="AL1595" s="374">
        <f t="shared" si="3622"/>
        <v>0</v>
      </c>
      <c r="AM1595" s="374">
        <f t="shared" si="3622"/>
        <v>0</v>
      </c>
      <c r="AN1595" s="374">
        <f t="shared" si="3622"/>
        <v>0</v>
      </c>
      <c r="AO1595" s="374">
        <f t="shared" si="3622"/>
        <v>0</v>
      </c>
      <c r="AP1595" s="374">
        <f t="shared" si="3622"/>
        <v>0</v>
      </c>
      <c r="AQ1595" s="374">
        <f t="shared" si="3622"/>
        <v>0</v>
      </c>
      <c r="AR1595" s="374">
        <f t="shared" si="3622"/>
        <v>0</v>
      </c>
      <c r="AS1595" s="615">
        <f t="shared" si="3621"/>
        <v>0</v>
      </c>
    </row>
    <row r="1596" spans="2:45">
      <c r="B1596" s="321" t="s">
        <v>761</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623">AE405*AE1590</f>
        <v>0</v>
      </c>
      <c r="AF1596" s="374">
        <f t="shared" si="3623"/>
        <v>0</v>
      </c>
      <c r="AG1596" s="374">
        <f t="shared" si="3623"/>
        <v>0</v>
      </c>
      <c r="AH1596" s="374">
        <f t="shared" si="3623"/>
        <v>0</v>
      </c>
      <c r="AI1596" s="374">
        <f t="shared" si="3623"/>
        <v>0</v>
      </c>
      <c r="AJ1596" s="374">
        <f t="shared" si="3623"/>
        <v>0</v>
      </c>
      <c r="AK1596" s="374">
        <f t="shared" si="3623"/>
        <v>0</v>
      </c>
      <c r="AL1596" s="374">
        <f t="shared" si="3623"/>
        <v>0</v>
      </c>
      <c r="AM1596" s="374">
        <f t="shared" si="3623"/>
        <v>0</v>
      </c>
      <c r="AN1596" s="374">
        <f t="shared" si="3623"/>
        <v>0</v>
      </c>
      <c r="AO1596" s="374">
        <f t="shared" si="3623"/>
        <v>0</v>
      </c>
      <c r="AP1596" s="374">
        <f t="shared" si="3623"/>
        <v>0</v>
      </c>
      <c r="AQ1596" s="374">
        <f t="shared" si="3623"/>
        <v>0</v>
      </c>
      <c r="AR1596" s="374">
        <f t="shared" si="3623"/>
        <v>0</v>
      </c>
      <c r="AS1596" s="615">
        <f t="shared" si="3621"/>
        <v>0</v>
      </c>
    </row>
    <row r="1597" spans="2:45">
      <c r="B1597" s="321" t="s">
        <v>762</v>
      </c>
      <c r="C1597" s="342"/>
      <c r="D1597" s="306"/>
      <c r="E1597" s="276"/>
      <c r="F1597" s="276"/>
      <c r="G1597" s="276"/>
      <c r="H1597" s="276"/>
      <c r="I1597" s="276"/>
      <c r="J1597" s="276"/>
      <c r="K1597" s="276"/>
      <c r="L1597" s="276"/>
      <c r="M1597" s="276"/>
      <c r="N1597" s="276"/>
      <c r="O1597" s="276"/>
      <c r="P1597" s="276"/>
      <c r="Q1597" s="276"/>
      <c r="R1597" s="288"/>
      <c r="S1597" s="276"/>
      <c r="T1597" s="276"/>
      <c r="U1597" s="276"/>
      <c r="V1597" s="306"/>
      <c r="W1597" s="306"/>
      <c r="X1597" s="306"/>
      <c r="Y1597" s="306"/>
      <c r="Z1597" s="276"/>
      <c r="AA1597" s="276"/>
      <c r="AB1597" s="276"/>
      <c r="AC1597" s="276"/>
      <c r="AD1597" s="276"/>
      <c r="AE1597" s="374">
        <f t="shared" ref="AE1597:AR1597" si="3624">AE601*AE1590</f>
        <v>0</v>
      </c>
      <c r="AF1597" s="374">
        <f t="shared" si="3624"/>
        <v>0</v>
      </c>
      <c r="AG1597" s="374">
        <f t="shared" si="3624"/>
        <v>0</v>
      </c>
      <c r="AH1597" s="374">
        <f t="shared" si="3624"/>
        <v>0</v>
      </c>
      <c r="AI1597" s="374">
        <f t="shared" si="3624"/>
        <v>0</v>
      </c>
      <c r="AJ1597" s="374">
        <f t="shared" si="3624"/>
        <v>0</v>
      </c>
      <c r="AK1597" s="374">
        <f t="shared" si="3624"/>
        <v>0</v>
      </c>
      <c r="AL1597" s="374">
        <f t="shared" si="3624"/>
        <v>0</v>
      </c>
      <c r="AM1597" s="374">
        <f t="shared" si="3624"/>
        <v>0</v>
      </c>
      <c r="AN1597" s="374">
        <f t="shared" si="3624"/>
        <v>0</v>
      </c>
      <c r="AO1597" s="374">
        <f t="shared" si="3624"/>
        <v>0</v>
      </c>
      <c r="AP1597" s="374">
        <f t="shared" si="3624"/>
        <v>0</v>
      </c>
      <c r="AQ1597" s="374">
        <f t="shared" si="3624"/>
        <v>0</v>
      </c>
      <c r="AR1597" s="374">
        <f t="shared" si="3624"/>
        <v>0</v>
      </c>
      <c r="AS1597" s="615">
        <f t="shared" si="3621"/>
        <v>0</v>
      </c>
    </row>
    <row r="1598" spans="2:45">
      <c r="B1598" s="321" t="s">
        <v>763</v>
      </c>
      <c r="C1598" s="342"/>
      <c r="D1598" s="306"/>
      <c r="E1598" s="276"/>
      <c r="F1598" s="276"/>
      <c r="G1598" s="276"/>
      <c r="H1598" s="276"/>
      <c r="I1598" s="276"/>
      <c r="J1598" s="276"/>
      <c r="K1598" s="276"/>
      <c r="L1598" s="276"/>
      <c r="M1598" s="276"/>
      <c r="N1598" s="276"/>
      <c r="O1598" s="276"/>
      <c r="P1598" s="276"/>
      <c r="Q1598" s="276"/>
      <c r="R1598" s="288"/>
      <c r="S1598" s="276"/>
      <c r="T1598" s="276"/>
      <c r="U1598" s="276"/>
      <c r="V1598" s="306"/>
      <c r="W1598" s="306"/>
      <c r="X1598" s="306"/>
      <c r="Y1598" s="306"/>
      <c r="Z1598" s="276"/>
      <c r="AA1598" s="276"/>
      <c r="AB1598" s="276"/>
      <c r="AC1598" s="276"/>
      <c r="AD1598" s="276"/>
      <c r="AE1598" s="374">
        <f t="shared" ref="AE1598:AR1598" si="3625">AE794*AE1590</f>
        <v>0</v>
      </c>
      <c r="AF1598" s="374">
        <f t="shared" si="3625"/>
        <v>0</v>
      </c>
      <c r="AG1598" s="374">
        <f t="shared" si="3625"/>
        <v>0</v>
      </c>
      <c r="AH1598" s="374">
        <f t="shared" si="3625"/>
        <v>0</v>
      </c>
      <c r="AI1598" s="374">
        <f t="shared" si="3625"/>
        <v>0</v>
      </c>
      <c r="AJ1598" s="374">
        <f t="shared" si="3625"/>
        <v>0</v>
      </c>
      <c r="AK1598" s="374">
        <f t="shared" si="3625"/>
        <v>0</v>
      </c>
      <c r="AL1598" s="374">
        <f t="shared" si="3625"/>
        <v>0</v>
      </c>
      <c r="AM1598" s="374">
        <f t="shared" si="3625"/>
        <v>0</v>
      </c>
      <c r="AN1598" s="374">
        <f t="shared" si="3625"/>
        <v>0</v>
      </c>
      <c r="AO1598" s="374">
        <f t="shared" si="3625"/>
        <v>0</v>
      </c>
      <c r="AP1598" s="374">
        <f t="shared" si="3625"/>
        <v>0</v>
      </c>
      <c r="AQ1598" s="374">
        <f t="shared" si="3625"/>
        <v>0</v>
      </c>
      <c r="AR1598" s="374">
        <f t="shared" si="3625"/>
        <v>0</v>
      </c>
      <c r="AS1598" s="615">
        <f t="shared" si="3621"/>
        <v>0</v>
      </c>
    </row>
    <row r="1599" spans="2:45">
      <c r="B1599" s="321" t="s">
        <v>764</v>
      </c>
      <c r="C1599" s="342"/>
      <c r="D1599" s="306"/>
      <c r="E1599" s="276"/>
      <c r="F1599" s="276"/>
      <c r="G1599" s="276"/>
      <c r="H1599" s="276"/>
      <c r="I1599" s="276"/>
      <c r="J1599" s="276"/>
      <c r="K1599" s="276"/>
      <c r="L1599" s="276"/>
      <c r="M1599" s="276"/>
      <c r="N1599" s="276"/>
      <c r="O1599" s="276"/>
      <c r="P1599" s="276"/>
      <c r="Q1599" s="276"/>
      <c r="R1599" s="288"/>
      <c r="S1599" s="276"/>
      <c r="T1599" s="276"/>
      <c r="U1599" s="276"/>
      <c r="V1599" s="306"/>
      <c r="W1599" s="306"/>
      <c r="X1599" s="306"/>
      <c r="Y1599" s="306"/>
      <c r="Z1599" s="276"/>
      <c r="AA1599" s="276"/>
      <c r="AB1599" s="276"/>
      <c r="AC1599" s="276"/>
      <c r="AD1599" s="276"/>
      <c r="AE1599" s="374">
        <f t="shared" ref="AE1599:AR1599" si="3626">AE989*AE1590</f>
        <v>0</v>
      </c>
      <c r="AF1599" s="374">
        <f t="shared" si="3626"/>
        <v>0</v>
      </c>
      <c r="AG1599" s="374">
        <f t="shared" si="3626"/>
        <v>0</v>
      </c>
      <c r="AH1599" s="374">
        <f t="shared" si="3626"/>
        <v>0</v>
      </c>
      <c r="AI1599" s="374">
        <f t="shared" si="3626"/>
        <v>0</v>
      </c>
      <c r="AJ1599" s="374">
        <f t="shared" si="3626"/>
        <v>0</v>
      </c>
      <c r="AK1599" s="374">
        <f t="shared" si="3626"/>
        <v>0</v>
      </c>
      <c r="AL1599" s="374">
        <f t="shared" si="3626"/>
        <v>0</v>
      </c>
      <c r="AM1599" s="374">
        <f t="shared" si="3626"/>
        <v>0</v>
      </c>
      <c r="AN1599" s="374">
        <f t="shared" si="3626"/>
        <v>0</v>
      </c>
      <c r="AO1599" s="374">
        <f t="shared" si="3626"/>
        <v>0</v>
      </c>
      <c r="AP1599" s="374">
        <f t="shared" si="3626"/>
        <v>0</v>
      </c>
      <c r="AQ1599" s="374">
        <f t="shared" si="3626"/>
        <v>0</v>
      </c>
      <c r="AR1599" s="374">
        <f t="shared" si="3626"/>
        <v>0</v>
      </c>
      <c r="AS1599" s="615">
        <f t="shared" si="3621"/>
        <v>0</v>
      </c>
    </row>
    <row r="1600" spans="2:45">
      <c r="B1600" s="321" t="s">
        <v>765</v>
      </c>
      <c r="C1600" s="342"/>
      <c r="D1600" s="306"/>
      <c r="E1600" s="276"/>
      <c r="F1600" s="276"/>
      <c r="G1600" s="276"/>
      <c r="H1600" s="276"/>
      <c r="I1600" s="276"/>
      <c r="J1600" s="276"/>
      <c r="K1600" s="276"/>
      <c r="L1600" s="276"/>
      <c r="M1600" s="276"/>
      <c r="N1600" s="276"/>
      <c r="O1600" s="276"/>
      <c r="P1600" s="276"/>
      <c r="Q1600" s="276"/>
      <c r="R1600" s="288"/>
      <c r="S1600" s="276"/>
      <c r="T1600" s="276"/>
      <c r="U1600" s="276"/>
      <c r="V1600" s="306"/>
      <c r="W1600" s="306"/>
      <c r="X1600" s="306"/>
      <c r="Y1600" s="306"/>
      <c r="Z1600" s="276"/>
      <c r="AA1600" s="276"/>
      <c r="AB1600" s="276"/>
      <c r="AC1600" s="276"/>
      <c r="AD1600" s="276"/>
      <c r="AE1600" s="374">
        <f t="shared" ref="AE1600:AR1600" si="3627">AE1184*AE1590</f>
        <v>0</v>
      </c>
      <c r="AF1600" s="374">
        <f t="shared" si="3627"/>
        <v>0</v>
      </c>
      <c r="AG1600" s="374">
        <f t="shared" si="3627"/>
        <v>0</v>
      </c>
      <c r="AH1600" s="374">
        <f t="shared" si="3627"/>
        <v>0</v>
      </c>
      <c r="AI1600" s="374">
        <f t="shared" si="3627"/>
        <v>0</v>
      </c>
      <c r="AJ1600" s="374">
        <f t="shared" si="3627"/>
        <v>0</v>
      </c>
      <c r="AK1600" s="374">
        <f t="shared" si="3627"/>
        <v>0</v>
      </c>
      <c r="AL1600" s="374">
        <f t="shared" si="3627"/>
        <v>0</v>
      </c>
      <c r="AM1600" s="374">
        <f t="shared" si="3627"/>
        <v>0</v>
      </c>
      <c r="AN1600" s="374">
        <f t="shared" si="3627"/>
        <v>0</v>
      </c>
      <c r="AO1600" s="374">
        <f t="shared" si="3627"/>
        <v>0</v>
      </c>
      <c r="AP1600" s="374">
        <f t="shared" si="3627"/>
        <v>0</v>
      </c>
      <c r="AQ1600" s="374">
        <f t="shared" si="3627"/>
        <v>0</v>
      </c>
      <c r="AR1600" s="374">
        <f t="shared" si="3627"/>
        <v>0</v>
      </c>
      <c r="AS1600" s="615">
        <f>SUM(AE1600:AR1600)</f>
        <v>0</v>
      </c>
    </row>
    <row r="1601" spans="2:45">
      <c r="B1601" s="321" t="s">
        <v>766</v>
      </c>
      <c r="C1601" s="342"/>
      <c r="D1601" s="306"/>
      <c r="E1601" s="276"/>
      <c r="F1601" s="276"/>
      <c r="G1601" s="276"/>
      <c r="H1601" s="276"/>
      <c r="I1601" s="276"/>
      <c r="J1601" s="276"/>
      <c r="K1601" s="276"/>
      <c r="L1601" s="276"/>
      <c r="M1601" s="276"/>
      <c r="N1601" s="276"/>
      <c r="O1601" s="276"/>
      <c r="P1601" s="276"/>
      <c r="Q1601" s="276"/>
      <c r="R1601" s="288"/>
      <c r="S1601" s="276"/>
      <c r="T1601" s="276"/>
      <c r="U1601" s="276"/>
      <c r="V1601" s="306"/>
      <c r="W1601" s="306"/>
      <c r="X1601" s="306"/>
      <c r="Y1601" s="306"/>
      <c r="Z1601" s="276"/>
      <c r="AA1601" s="276"/>
      <c r="AB1601" s="276"/>
      <c r="AC1601" s="276"/>
      <c r="AD1601" s="276"/>
      <c r="AE1601" s="374">
        <f t="shared" ref="AE1601:AR1601" si="3628">AE1379*AE1590</f>
        <v>0</v>
      </c>
      <c r="AF1601" s="374">
        <f t="shared" si="3628"/>
        <v>0</v>
      </c>
      <c r="AG1601" s="374">
        <f t="shared" si="3628"/>
        <v>0</v>
      </c>
      <c r="AH1601" s="374">
        <f t="shared" si="3628"/>
        <v>0</v>
      </c>
      <c r="AI1601" s="374">
        <f t="shared" si="3628"/>
        <v>0</v>
      </c>
      <c r="AJ1601" s="374">
        <f t="shared" si="3628"/>
        <v>0</v>
      </c>
      <c r="AK1601" s="374">
        <f t="shared" si="3628"/>
        <v>0</v>
      </c>
      <c r="AL1601" s="374">
        <f t="shared" si="3628"/>
        <v>0</v>
      </c>
      <c r="AM1601" s="374">
        <f t="shared" si="3628"/>
        <v>0</v>
      </c>
      <c r="AN1601" s="374">
        <f t="shared" si="3628"/>
        <v>0</v>
      </c>
      <c r="AO1601" s="374">
        <f t="shared" si="3628"/>
        <v>0</v>
      </c>
      <c r="AP1601" s="374">
        <f t="shared" si="3628"/>
        <v>0</v>
      </c>
      <c r="AQ1601" s="374">
        <f t="shared" si="3628"/>
        <v>0</v>
      </c>
      <c r="AR1601" s="374">
        <f t="shared" si="3628"/>
        <v>0</v>
      </c>
      <c r="AS1601" s="615">
        <f>SUM(AE1601:AR1601)</f>
        <v>0</v>
      </c>
    </row>
    <row r="1602" spans="2:45">
      <c r="B1602" s="321" t="s">
        <v>767</v>
      </c>
      <c r="C1602" s="342"/>
      <c r="D1602" s="306"/>
      <c r="E1602" s="276"/>
      <c r="F1602" s="276"/>
      <c r="G1602" s="276"/>
      <c r="H1602" s="276"/>
      <c r="I1602" s="276"/>
      <c r="J1602" s="276"/>
      <c r="K1602" s="276"/>
      <c r="L1602" s="276"/>
      <c r="M1602" s="276"/>
      <c r="N1602" s="276"/>
      <c r="O1602" s="276"/>
      <c r="P1602" s="276"/>
      <c r="Q1602" s="276"/>
      <c r="R1602" s="288"/>
      <c r="S1602" s="276"/>
      <c r="T1602" s="276"/>
      <c r="U1602" s="276"/>
      <c r="V1602" s="306"/>
      <c r="W1602" s="306"/>
      <c r="X1602" s="306"/>
      <c r="Y1602" s="306"/>
      <c r="Z1602" s="276"/>
      <c r="AA1602" s="276"/>
      <c r="AB1602" s="276"/>
      <c r="AC1602" s="276"/>
      <c r="AD1602" s="276"/>
      <c r="AE1602" s="374">
        <f t="shared" ref="AE1602:AR1602" si="3629">AE1573*AE1590</f>
        <v>0</v>
      </c>
      <c r="AF1602" s="374">
        <f t="shared" si="3629"/>
        <v>0</v>
      </c>
      <c r="AG1602" s="374">
        <f t="shared" si="3629"/>
        <v>0</v>
      </c>
      <c r="AH1602" s="374">
        <f t="shared" si="3629"/>
        <v>0</v>
      </c>
      <c r="AI1602" s="374">
        <f t="shared" si="3629"/>
        <v>0</v>
      </c>
      <c r="AJ1602" s="374">
        <f t="shared" si="3629"/>
        <v>0</v>
      </c>
      <c r="AK1602" s="374">
        <f t="shared" si="3629"/>
        <v>0</v>
      </c>
      <c r="AL1602" s="374">
        <f t="shared" si="3629"/>
        <v>0</v>
      </c>
      <c r="AM1602" s="374">
        <f t="shared" si="3629"/>
        <v>0</v>
      </c>
      <c r="AN1602" s="374">
        <f t="shared" si="3629"/>
        <v>0</v>
      </c>
      <c r="AO1602" s="374">
        <f t="shared" si="3629"/>
        <v>0</v>
      </c>
      <c r="AP1602" s="374">
        <f t="shared" si="3629"/>
        <v>0</v>
      </c>
      <c r="AQ1602" s="374">
        <f t="shared" si="3629"/>
        <v>0</v>
      </c>
      <c r="AR1602" s="374">
        <f t="shared" si="3629"/>
        <v>0</v>
      </c>
      <c r="AS1602" s="615">
        <f t="shared" si="3621"/>
        <v>0</v>
      </c>
    </row>
    <row r="1603" spans="2:45" ht="15.75">
      <c r="B1603" s="346" t="s">
        <v>893</v>
      </c>
      <c r="C1603" s="342"/>
      <c r="D1603" s="333"/>
      <c r="E1603" s="331"/>
      <c r="F1603" s="331"/>
      <c r="G1603" s="331"/>
      <c r="H1603" s="331"/>
      <c r="I1603" s="331"/>
      <c r="J1603" s="331"/>
      <c r="K1603" s="331"/>
      <c r="L1603" s="331"/>
      <c r="M1603" s="331"/>
      <c r="N1603" s="331"/>
      <c r="O1603" s="331"/>
      <c r="P1603" s="331"/>
      <c r="Q1603" s="331"/>
      <c r="R1603" s="297"/>
      <c r="S1603" s="331"/>
      <c r="T1603" s="331"/>
      <c r="U1603" s="331"/>
      <c r="V1603" s="333"/>
      <c r="W1603" s="333"/>
      <c r="X1603" s="333"/>
      <c r="Y1603" s="333"/>
      <c r="Z1603" s="331"/>
      <c r="AA1603" s="331"/>
      <c r="AB1603" s="331"/>
      <c r="AC1603" s="331"/>
      <c r="AD1603" s="331"/>
      <c r="AE1603" s="343">
        <f>SUM(AE1591:AE1602)</f>
        <v>0</v>
      </c>
      <c r="AF1603" s="343">
        <f t="shared" ref="AF1603:AR1603" si="3630">SUM(AF1591:AF1602)</f>
        <v>0</v>
      </c>
      <c r="AG1603" s="343">
        <f t="shared" si="3630"/>
        <v>0</v>
      </c>
      <c r="AH1603" s="343">
        <f t="shared" si="3630"/>
        <v>0</v>
      </c>
      <c r="AI1603" s="343">
        <f t="shared" si="3630"/>
        <v>0</v>
      </c>
      <c r="AJ1603" s="343">
        <f t="shared" si="3630"/>
        <v>0</v>
      </c>
      <c r="AK1603" s="343">
        <f t="shared" si="3630"/>
        <v>0</v>
      </c>
      <c r="AL1603" s="343">
        <f t="shared" si="3630"/>
        <v>0</v>
      </c>
      <c r="AM1603" s="343">
        <f t="shared" si="3630"/>
        <v>0</v>
      </c>
      <c r="AN1603" s="343">
        <f t="shared" si="3630"/>
        <v>0</v>
      </c>
      <c r="AO1603" s="343">
        <f t="shared" si="3630"/>
        <v>0</v>
      </c>
      <c r="AP1603" s="343">
        <f t="shared" si="3630"/>
        <v>0</v>
      </c>
      <c r="AQ1603" s="343">
        <f t="shared" si="3630"/>
        <v>0</v>
      </c>
      <c r="AR1603" s="343">
        <f t="shared" si="3630"/>
        <v>0</v>
      </c>
      <c r="AS1603" s="785">
        <f>SUM(AS1591:AS1602)</f>
        <v>0</v>
      </c>
    </row>
    <row r="1604" spans="2:45" ht="15.75">
      <c r="B1604" s="346" t="s">
        <v>894</v>
      </c>
      <c r="C1604" s="342"/>
      <c r="D1604" s="347"/>
      <c r="E1604" s="331"/>
      <c r="F1604" s="331"/>
      <c r="G1604" s="331"/>
      <c r="H1604" s="331"/>
      <c r="I1604" s="331"/>
      <c r="J1604" s="331"/>
      <c r="K1604" s="331"/>
      <c r="L1604" s="331"/>
      <c r="M1604" s="331"/>
      <c r="N1604" s="331"/>
      <c r="O1604" s="331"/>
      <c r="P1604" s="331"/>
      <c r="Q1604" s="331"/>
      <c r="R1604" s="297"/>
      <c r="S1604" s="331"/>
      <c r="T1604" s="331"/>
      <c r="U1604" s="331"/>
      <c r="V1604" s="333"/>
      <c r="W1604" s="333"/>
      <c r="X1604" s="333"/>
      <c r="Y1604" s="333"/>
      <c r="Z1604" s="331"/>
      <c r="AA1604" s="331"/>
      <c r="AB1604" s="331"/>
      <c r="AC1604" s="331"/>
      <c r="AD1604" s="331"/>
      <c r="AE1604" s="344">
        <f>AE1588*AE1590</f>
        <v>0</v>
      </c>
      <c r="AF1604" s="344">
        <f t="shared" ref="AF1604:AR1604" si="3631">AF1588*AF1590</f>
        <v>0</v>
      </c>
      <c r="AG1604" s="344">
        <f t="shared" si="3631"/>
        <v>0</v>
      </c>
      <c r="AH1604" s="344">
        <f t="shared" si="3631"/>
        <v>0</v>
      </c>
      <c r="AI1604" s="344">
        <f t="shared" si="3631"/>
        <v>0</v>
      </c>
      <c r="AJ1604" s="344">
        <f t="shared" si="3631"/>
        <v>0</v>
      </c>
      <c r="AK1604" s="344">
        <f t="shared" si="3631"/>
        <v>0</v>
      </c>
      <c r="AL1604" s="344">
        <f t="shared" si="3631"/>
        <v>0</v>
      </c>
      <c r="AM1604" s="344">
        <f t="shared" si="3631"/>
        <v>0</v>
      </c>
      <c r="AN1604" s="344">
        <f t="shared" si="3631"/>
        <v>0</v>
      </c>
      <c r="AO1604" s="344">
        <f t="shared" si="3631"/>
        <v>0</v>
      </c>
      <c r="AP1604" s="344">
        <f t="shared" si="3631"/>
        <v>0</v>
      </c>
      <c r="AQ1604" s="344">
        <f t="shared" si="3631"/>
        <v>0</v>
      </c>
      <c r="AR1604" s="344">
        <f t="shared" si="3631"/>
        <v>0</v>
      </c>
      <c r="AS1604" s="786">
        <f>SUM(AE1604:AR1604)</f>
        <v>0</v>
      </c>
    </row>
    <row r="1605" spans="2:45" ht="15.75">
      <c r="B1605" s="346" t="s">
        <v>892</v>
      </c>
      <c r="C1605" s="342"/>
      <c r="D1605" s="347"/>
      <c r="E1605" s="331"/>
      <c r="F1605" s="331"/>
      <c r="G1605" s="331"/>
      <c r="H1605" s="331"/>
      <c r="I1605" s="331"/>
      <c r="J1605" s="331"/>
      <c r="K1605" s="331"/>
      <c r="L1605" s="331"/>
      <c r="M1605" s="331"/>
      <c r="N1605" s="331"/>
      <c r="O1605" s="331"/>
      <c r="P1605" s="331"/>
      <c r="Q1605" s="331"/>
      <c r="R1605" s="297"/>
      <c r="S1605" s="331"/>
      <c r="T1605" s="331"/>
      <c r="U1605" s="331"/>
      <c r="V1605" s="347"/>
      <c r="W1605" s="347"/>
      <c r="X1605" s="347"/>
      <c r="Y1605" s="347"/>
      <c r="Z1605" s="331"/>
      <c r="AA1605" s="331"/>
      <c r="AB1605" s="331"/>
      <c r="AC1605" s="331"/>
      <c r="AD1605" s="331"/>
      <c r="AE1605" s="348"/>
      <c r="AF1605" s="348"/>
      <c r="AG1605" s="348"/>
      <c r="AH1605" s="348"/>
      <c r="AI1605" s="348"/>
      <c r="AJ1605" s="348"/>
      <c r="AK1605" s="348"/>
      <c r="AL1605" s="348"/>
      <c r="AM1605" s="348"/>
      <c r="AN1605" s="348"/>
      <c r="AO1605" s="348"/>
      <c r="AP1605" s="348"/>
      <c r="AQ1605" s="348"/>
      <c r="AR1605" s="348"/>
      <c r="AS1605" s="403">
        <f>AS1603-AS1604</f>
        <v>0</v>
      </c>
    </row>
    <row r="1606" spans="2:45">
      <c r="B1606" s="377"/>
      <c r="C1606" s="441"/>
      <c r="D1606" s="441"/>
      <c r="E1606" s="442"/>
      <c r="F1606" s="442"/>
      <c r="G1606" s="442"/>
      <c r="H1606" s="442"/>
      <c r="I1606" s="442"/>
      <c r="J1606" s="442"/>
      <c r="K1606" s="442"/>
      <c r="L1606" s="442"/>
      <c r="M1606" s="442"/>
      <c r="N1606" s="442"/>
      <c r="O1606" s="442"/>
      <c r="P1606" s="442"/>
      <c r="Q1606" s="442"/>
      <c r="R1606" s="443"/>
      <c r="S1606" s="442"/>
      <c r="T1606" s="442"/>
      <c r="U1606" s="442"/>
      <c r="V1606" s="441"/>
      <c r="W1606" s="444"/>
      <c r="X1606" s="441"/>
      <c r="Y1606" s="441"/>
      <c r="Z1606" s="442"/>
      <c r="AA1606" s="442"/>
      <c r="AB1606" s="442"/>
      <c r="AC1606" s="442"/>
      <c r="AD1606" s="442"/>
      <c r="AE1606" s="771"/>
      <c r="AF1606" s="771"/>
      <c r="AG1606" s="771"/>
      <c r="AH1606" s="771"/>
      <c r="AI1606" s="771"/>
      <c r="AJ1606" s="771"/>
      <c r="AK1606" s="771"/>
      <c r="AL1606" s="771"/>
      <c r="AM1606" s="771"/>
      <c r="AN1606" s="771"/>
      <c r="AO1606" s="771"/>
      <c r="AP1606" s="771"/>
      <c r="AQ1606" s="771"/>
      <c r="AR1606" s="771"/>
      <c r="AS1606" s="382"/>
    </row>
    <row r="1607" spans="2:45" ht="19.5" customHeight="1">
      <c r="B1607" s="364" t="s">
        <v>588</v>
      </c>
      <c r="C1607" s="383"/>
      <c r="D1607" s="384"/>
      <c r="E1607" s="384"/>
      <c r="F1607" s="384"/>
      <c r="G1607" s="384"/>
      <c r="H1607" s="384"/>
      <c r="I1607" s="384"/>
      <c r="J1607" s="384"/>
      <c r="K1607" s="384"/>
      <c r="L1607" s="384"/>
      <c r="M1607" s="384"/>
      <c r="N1607" s="384"/>
      <c r="O1607" s="384"/>
      <c r="P1607" s="384"/>
      <c r="Q1607" s="384"/>
      <c r="R1607" s="384"/>
      <c r="S1607" s="384"/>
      <c r="T1607" s="384"/>
      <c r="U1607" s="384"/>
      <c r="V1607" s="367"/>
      <c r="W1607" s="368"/>
      <c r="X1607" s="384"/>
      <c r="Y1607" s="384"/>
      <c r="Z1607" s="384"/>
      <c r="AA1607" s="384"/>
      <c r="AB1607" s="384"/>
      <c r="AC1607" s="384"/>
      <c r="AD1607" s="384"/>
      <c r="AE1607" s="405"/>
      <c r="AF1607" s="405"/>
      <c r="AG1607" s="405"/>
      <c r="AH1607" s="405"/>
      <c r="AI1607" s="405"/>
      <c r="AJ1607" s="405"/>
      <c r="AK1607" s="405"/>
      <c r="AL1607" s="405"/>
      <c r="AM1607" s="405"/>
      <c r="AN1607" s="405"/>
      <c r="AO1607" s="405"/>
      <c r="AP1607" s="405"/>
      <c r="AQ1607" s="405"/>
      <c r="AR1607" s="405"/>
      <c r="AS1607" s="385"/>
    </row>
    <row r="1608" spans="2:45" ht="19.5" customHeight="1">
      <c r="B1608" s="760"/>
      <c r="C1608" s="761"/>
      <c r="D1608" s="742"/>
      <c r="E1608" s="742"/>
      <c r="F1608" s="742"/>
      <c r="G1608" s="742"/>
      <c r="H1608" s="742"/>
      <c r="I1608" s="742"/>
      <c r="J1608" s="742"/>
      <c r="K1608" s="742"/>
      <c r="L1608" s="742"/>
      <c r="M1608" s="742"/>
      <c r="N1608" s="742"/>
      <c r="O1608" s="742"/>
      <c r="P1608" s="742"/>
      <c r="Q1608" s="742"/>
      <c r="R1608" s="742"/>
      <c r="S1608" s="742"/>
      <c r="T1608" s="742"/>
      <c r="U1608" s="742"/>
      <c r="V1608" s="301"/>
      <c r="W1608" s="762"/>
      <c r="X1608" s="742"/>
      <c r="Y1608" s="742"/>
      <c r="Z1608" s="742"/>
      <c r="AA1608" s="742"/>
      <c r="AB1608" s="742"/>
      <c r="AC1608" s="742"/>
      <c r="AD1608" s="742"/>
      <c r="AE1608" s="252"/>
      <c r="AF1608" s="252"/>
      <c r="AG1608" s="252"/>
      <c r="AH1608" s="252"/>
      <c r="AI1608" s="252"/>
      <c r="AJ1608" s="252"/>
      <c r="AK1608" s="252"/>
      <c r="AL1608" s="252"/>
      <c r="AM1608" s="252"/>
      <c r="AN1608" s="252"/>
      <c r="AO1608" s="252"/>
      <c r="AP1608" s="252"/>
      <c r="AQ1608" s="252"/>
      <c r="AR1608" s="252"/>
      <c r="AS1608" s="253"/>
    </row>
    <row r="1609" spans="2:45" ht="15.75">
      <c r="B1609" s="277" t="s">
        <v>810</v>
      </c>
      <c r="C1609" s="278"/>
      <c r="D1609" s="579" t="s">
        <v>523</v>
      </c>
      <c r="E1609" s="250"/>
      <c r="F1609" s="579"/>
      <c r="G1609" s="250"/>
      <c r="H1609" s="250"/>
      <c r="I1609" s="250"/>
      <c r="J1609" s="250"/>
      <c r="K1609" s="250"/>
      <c r="L1609" s="250"/>
      <c r="M1609" s="250"/>
      <c r="N1609" s="250"/>
      <c r="O1609" s="250"/>
      <c r="P1609" s="250"/>
      <c r="Q1609" s="250"/>
      <c r="R1609" s="278"/>
      <c r="S1609" s="250"/>
      <c r="T1609" s="250"/>
      <c r="U1609" s="250"/>
      <c r="V1609" s="250"/>
      <c r="W1609" s="250"/>
      <c r="X1609" s="250"/>
      <c r="Y1609" s="250"/>
      <c r="Z1609" s="250"/>
      <c r="AA1609" s="250"/>
      <c r="AB1609" s="250"/>
      <c r="AC1609" s="250"/>
      <c r="AD1609" s="250"/>
      <c r="AE1609" s="267"/>
      <c r="AF1609" s="264"/>
      <c r="AG1609" s="264"/>
      <c r="AH1609" s="264"/>
      <c r="AI1609" s="264"/>
      <c r="AJ1609" s="264"/>
      <c r="AK1609" s="264"/>
      <c r="AL1609" s="264"/>
      <c r="AM1609" s="264"/>
      <c r="AN1609" s="264"/>
      <c r="AO1609" s="264"/>
      <c r="AP1609" s="264"/>
      <c r="AQ1609" s="264"/>
      <c r="AR1609" s="264"/>
    </row>
    <row r="1610" spans="2:45" ht="39.75" customHeight="1">
      <c r="B1610" s="935" t="s">
        <v>211</v>
      </c>
      <c r="C1610" s="937" t="s">
        <v>33</v>
      </c>
      <c r="D1610" s="281" t="s">
        <v>421</v>
      </c>
      <c r="E1610" s="941" t="s">
        <v>209</v>
      </c>
      <c r="F1610" s="942"/>
      <c r="G1610" s="942"/>
      <c r="H1610" s="942"/>
      <c r="I1610" s="942"/>
      <c r="J1610" s="942"/>
      <c r="K1610" s="942"/>
      <c r="L1610" s="942"/>
      <c r="M1610" s="942"/>
      <c r="N1610" s="942"/>
      <c r="O1610" s="942"/>
      <c r="P1610" s="943"/>
      <c r="Q1610" s="939" t="s">
        <v>213</v>
      </c>
      <c r="R1610" s="281" t="s">
        <v>422</v>
      </c>
      <c r="S1610" s="932" t="s">
        <v>212</v>
      </c>
      <c r="T1610" s="933"/>
      <c r="U1610" s="933"/>
      <c r="V1610" s="933"/>
      <c r="W1610" s="933"/>
      <c r="X1610" s="933"/>
      <c r="Y1610" s="933"/>
      <c r="Z1610" s="933"/>
      <c r="AA1610" s="933"/>
      <c r="AB1610" s="933"/>
      <c r="AC1610" s="933"/>
      <c r="AD1610" s="944"/>
      <c r="AE1610" s="932" t="s">
        <v>242</v>
      </c>
      <c r="AF1610" s="933"/>
      <c r="AG1610" s="933"/>
      <c r="AH1610" s="933"/>
      <c r="AI1610" s="933"/>
      <c r="AJ1610" s="933"/>
      <c r="AK1610" s="933"/>
      <c r="AL1610" s="933"/>
      <c r="AM1610" s="933"/>
      <c r="AN1610" s="933"/>
      <c r="AO1610" s="933"/>
      <c r="AP1610" s="933"/>
      <c r="AQ1610" s="933"/>
      <c r="AR1610" s="933"/>
      <c r="AS1610" s="934"/>
    </row>
    <row r="1611" spans="2:45" ht="65.25" customHeight="1">
      <c r="B1611" s="936"/>
      <c r="C1611" s="953"/>
      <c r="D1611" s="282">
        <v>2024</v>
      </c>
      <c r="E1611" s="282">
        <v>2025</v>
      </c>
      <c r="F1611" s="282">
        <v>2026</v>
      </c>
      <c r="G1611" s="282">
        <v>2027</v>
      </c>
      <c r="H1611" s="282">
        <v>2028</v>
      </c>
      <c r="I1611" s="282">
        <v>2029</v>
      </c>
      <c r="J1611" s="282">
        <v>2030</v>
      </c>
      <c r="K1611" s="282">
        <v>2031</v>
      </c>
      <c r="L1611" s="282">
        <v>2032</v>
      </c>
      <c r="M1611" s="282">
        <v>2033</v>
      </c>
      <c r="N1611" s="282">
        <v>2034</v>
      </c>
      <c r="O1611" s="282">
        <v>2035</v>
      </c>
      <c r="P1611" s="282">
        <v>2036</v>
      </c>
      <c r="Q1611" s="940"/>
      <c r="R1611" s="282">
        <v>2024</v>
      </c>
      <c r="S1611" s="282">
        <v>2025</v>
      </c>
      <c r="T1611" s="282">
        <v>2026</v>
      </c>
      <c r="U1611" s="282">
        <v>2027</v>
      </c>
      <c r="V1611" s="282">
        <v>2028</v>
      </c>
      <c r="W1611" s="282">
        <v>2029</v>
      </c>
      <c r="X1611" s="282">
        <v>2030</v>
      </c>
      <c r="Y1611" s="282">
        <v>2031</v>
      </c>
      <c r="Z1611" s="282">
        <v>2032</v>
      </c>
      <c r="AA1611" s="282">
        <v>2033</v>
      </c>
      <c r="AB1611" s="282">
        <v>2034</v>
      </c>
      <c r="AC1611" s="282">
        <v>2035</v>
      </c>
      <c r="AD1611" s="282">
        <v>2036</v>
      </c>
      <c r="AE1611" s="282" t="str">
        <f>'1.  LRAMVA Summary'!$D$53</f>
        <v>Residential</v>
      </c>
      <c r="AF1611" s="282" t="str">
        <f>'1.  LRAMVA Summary'!$E$53</f>
        <v>GS&lt;50 kW</v>
      </c>
      <c r="AG1611" s="282" t="str">
        <f>'1.  LRAMVA Summary'!$F$53</f>
        <v>General Service 50 to 4,999 kW</v>
      </c>
      <c r="AH1611" s="282" t="str">
        <f>'1.  LRAMVA Summary'!$G$53</f>
        <v>Large Use</v>
      </c>
      <c r="AI1611" s="282" t="str">
        <f>'1.  LRAMVA Summary'!$H$53</f>
        <v>Large Use 2</v>
      </c>
      <c r="AJ1611" s="282" t="str">
        <f>'1.  LRAMVA Summary'!$I$53</f>
        <v>Street Lighting</v>
      </c>
      <c r="AK1611" s="282" t="str">
        <f>'1.  LRAMVA Summary'!$J$53</f>
        <v>Unmetered Scattered Load</v>
      </c>
      <c r="AL1611" s="282" t="str">
        <f>'1.  LRAMVA Summary'!$K$53</f>
        <v/>
      </c>
      <c r="AM1611" s="282" t="str">
        <f>'1.  LRAMVA Summary'!$L$53</f>
        <v/>
      </c>
      <c r="AN1611" s="282" t="str">
        <f>'1.  LRAMVA Summary'!$M$53</f>
        <v/>
      </c>
      <c r="AO1611" s="282" t="str">
        <f>'1.  LRAMVA Summary'!$N$53</f>
        <v/>
      </c>
      <c r="AP1611" s="282" t="str">
        <f>'1.  LRAMVA Summary'!$O$53</f>
        <v/>
      </c>
      <c r="AQ1611" s="282" t="str">
        <f>'1.  LRAMVA Summary'!$P$53</f>
        <v/>
      </c>
      <c r="AR1611" s="282" t="str">
        <f>'1.  LRAMVA Summary'!$Q$53</f>
        <v/>
      </c>
      <c r="AS1611" s="284" t="str">
        <f>'1.  LRAMVA Summary'!$R$53</f>
        <v>Total</v>
      </c>
    </row>
    <row r="1612" spans="2:45" ht="15.75">
      <c r="B1612" s="828"/>
      <c r="C1612" s="332"/>
      <c r="D1612" s="332"/>
      <c r="E1612" s="332"/>
      <c r="F1612" s="332"/>
      <c r="G1612" s="332"/>
      <c r="H1612" s="332"/>
      <c r="I1612" s="332"/>
      <c r="J1612" s="332"/>
      <c r="K1612" s="332"/>
      <c r="L1612" s="332"/>
      <c r="M1612" s="332"/>
      <c r="N1612" s="332"/>
      <c r="O1612" s="332"/>
      <c r="P1612" s="332"/>
      <c r="Q1612" s="332"/>
      <c r="R1612" s="332"/>
      <c r="S1612" s="332"/>
      <c r="T1612" s="332"/>
      <c r="U1612" s="332"/>
      <c r="V1612" s="332"/>
      <c r="W1612" s="332"/>
      <c r="X1612" s="332"/>
      <c r="Y1612" s="332"/>
      <c r="Z1612" s="332"/>
      <c r="AA1612" s="332"/>
      <c r="AB1612" s="332"/>
      <c r="AC1612" s="332"/>
      <c r="AD1612" s="833"/>
      <c r="AE1612" s="288" t="str">
        <f>'1.  LRAMVA Summary'!$D$54</f>
        <v>kWh</v>
      </c>
      <c r="AF1612" s="288" t="str">
        <f>'1.  LRAMVA Summary'!$E$54</f>
        <v>kWh</v>
      </c>
      <c r="AG1612" s="288" t="str">
        <f>'1.  LRAMVA Summary'!$F$54</f>
        <v>kW</v>
      </c>
      <c r="AH1612" s="288" t="str">
        <f>'1.  LRAMVA Summary'!$G$54</f>
        <v>kW</v>
      </c>
      <c r="AI1612" s="288" t="str">
        <f>'1.  LRAMVA Summary'!$H$54</f>
        <v>kW</v>
      </c>
      <c r="AJ1612" s="288" t="str">
        <f>'1.  LRAMVA Summary'!$I$54</f>
        <v>kW</v>
      </c>
      <c r="AK1612" s="288" t="str">
        <f>'1.  LRAMVA Summary'!$J$54</f>
        <v>kWh</v>
      </c>
      <c r="AL1612" s="288">
        <f>'1.  LRAMVA Summary'!$K$54</f>
        <v>0</v>
      </c>
      <c r="AM1612" s="288">
        <f>'1.  LRAMVA Summary'!$L$54</f>
        <v>0</v>
      </c>
      <c r="AN1612" s="288">
        <f>'1.  LRAMVA Summary'!$M$54</f>
        <v>0</v>
      </c>
      <c r="AO1612" s="288">
        <f>'1.  LRAMVA Summary'!$N$54</f>
        <v>0</v>
      </c>
      <c r="AP1612" s="288">
        <f>'1.  LRAMVA Summary'!$O$54</f>
        <v>0</v>
      </c>
      <c r="AQ1612" s="288">
        <f>'1.  LRAMVA Summary'!$P$54</f>
        <v>0</v>
      </c>
      <c r="AR1612" s="288">
        <f>'1.  LRAMVA Summary'!$Q$54</f>
        <v>0</v>
      </c>
      <c r="AS1612" s="327"/>
    </row>
    <row r="1613" spans="2:45" ht="15.75">
      <c r="B1613" s="829" t="s">
        <v>957</v>
      </c>
      <c r="C1613" s="332"/>
      <c r="D1613" s="332"/>
      <c r="E1613" s="332"/>
      <c r="F1613" s="332"/>
      <c r="G1613" s="332"/>
      <c r="H1613" s="332"/>
      <c r="I1613" s="332"/>
      <c r="J1613" s="332"/>
      <c r="K1613" s="332"/>
      <c r="L1613" s="332"/>
      <c r="M1613" s="332"/>
      <c r="N1613" s="332"/>
      <c r="O1613" s="332"/>
      <c r="P1613" s="332"/>
      <c r="Q1613" s="332"/>
      <c r="R1613" s="332"/>
      <c r="S1613" s="332"/>
      <c r="T1613" s="332"/>
      <c r="U1613" s="332"/>
      <c r="V1613" s="332"/>
      <c r="W1613" s="332"/>
      <c r="X1613" s="332"/>
      <c r="Y1613" s="332"/>
      <c r="Z1613" s="332"/>
      <c r="AA1613" s="332"/>
      <c r="AB1613" s="332"/>
      <c r="AC1613" s="332"/>
      <c r="AD1613" s="833"/>
      <c r="AE1613" s="831">
        <v>0</v>
      </c>
      <c r="AF1613" s="826">
        <v>0</v>
      </c>
      <c r="AG1613" s="826">
        <v>0</v>
      </c>
      <c r="AH1613" s="826">
        <v>0</v>
      </c>
      <c r="AI1613" s="826">
        <v>0</v>
      </c>
      <c r="AJ1613" s="826">
        <v>0</v>
      </c>
      <c r="AK1613" s="826">
        <v>0</v>
      </c>
      <c r="AL1613" s="826">
        <v>0</v>
      </c>
      <c r="AM1613" s="826">
        <v>0</v>
      </c>
      <c r="AN1613" s="826">
        <v>0</v>
      </c>
      <c r="AO1613" s="826">
        <v>0</v>
      </c>
      <c r="AP1613" s="826">
        <v>0</v>
      </c>
      <c r="AQ1613" s="826">
        <v>0</v>
      </c>
      <c r="AR1613" s="826">
        <v>0</v>
      </c>
      <c r="AS1613" s="827"/>
    </row>
    <row r="1614" spans="2:45" ht="15.75">
      <c r="B1614" s="830" t="s">
        <v>768</v>
      </c>
      <c r="C1614" s="399"/>
      <c r="D1614" s="399"/>
      <c r="E1614" s="399"/>
      <c r="F1614" s="399"/>
      <c r="G1614" s="399"/>
      <c r="H1614" s="399"/>
      <c r="I1614" s="399"/>
      <c r="J1614" s="399"/>
      <c r="K1614" s="399"/>
      <c r="L1614" s="399"/>
      <c r="M1614" s="399"/>
      <c r="N1614" s="399"/>
      <c r="O1614" s="399"/>
      <c r="P1614" s="399"/>
      <c r="Q1614" s="399"/>
      <c r="R1614" s="399"/>
      <c r="S1614" s="399"/>
      <c r="T1614" s="399"/>
      <c r="U1614" s="399"/>
      <c r="V1614" s="399"/>
      <c r="W1614" s="399"/>
      <c r="X1614" s="399"/>
      <c r="Y1614" s="399"/>
      <c r="Z1614" s="399"/>
      <c r="AA1614" s="399"/>
      <c r="AB1614" s="399"/>
      <c r="AC1614" s="399"/>
      <c r="AD1614" s="834"/>
      <c r="AE1614" s="832">
        <f>HLOOKUP(AE1611,'2. LRAMVA Threshold'!$B$42:$Q$60,16,FALSE)</f>
        <v>0</v>
      </c>
      <c r="AF1614" s="388">
        <f>HLOOKUP(AF1611,'2. LRAMVA Threshold'!$B$42:$Q$60,16,FALSE)</f>
        <v>0</v>
      </c>
      <c r="AG1614" s="388">
        <f>HLOOKUP(AG1611,'2. LRAMVA Threshold'!$B$42:$Q$60,16,FALSE)</f>
        <v>0</v>
      </c>
      <c r="AH1614" s="388">
        <f>HLOOKUP(AH1611,'2. LRAMVA Threshold'!$B$42:$Q$60,16,FALSE)</f>
        <v>0</v>
      </c>
      <c r="AI1614" s="388">
        <f>HLOOKUP(AI1611,'2. LRAMVA Threshold'!$B$42:$Q$60,16,FALSE)</f>
        <v>0</v>
      </c>
      <c r="AJ1614" s="388">
        <f>HLOOKUP(AJ1611,'2. LRAMVA Threshold'!$B$42:$Q$60,16,FALSE)</f>
        <v>0</v>
      </c>
      <c r="AK1614" s="388">
        <f>HLOOKUP(AK1611,'2. LRAMVA Threshold'!$B$42:$Q$60,16,FALSE)</f>
        <v>0</v>
      </c>
      <c r="AL1614" s="388">
        <f>HLOOKUP(AL1611,'2. LRAMVA Threshold'!$B$42:$Q$60,16,FALSE)</f>
        <v>0</v>
      </c>
      <c r="AM1614" s="388">
        <f>HLOOKUP(AM1611,'2. LRAMVA Threshold'!$B$42:$Q$60,16,FALSE)</f>
        <v>0</v>
      </c>
      <c r="AN1614" s="388">
        <f>HLOOKUP(AN1611,'2. LRAMVA Threshold'!$B$42:$Q$60,16,FALSE)</f>
        <v>0</v>
      </c>
      <c r="AO1614" s="388">
        <f>HLOOKUP(AO1611,'2. LRAMVA Threshold'!$B$42:$Q$60,16,FALSE)</f>
        <v>0</v>
      </c>
      <c r="AP1614" s="388">
        <f>HLOOKUP(AP1611,'2. LRAMVA Threshold'!$B$42:$Q$60,16,FALSE)</f>
        <v>0</v>
      </c>
      <c r="AQ1614" s="388">
        <f>HLOOKUP(AQ1611,'2. LRAMVA Threshold'!$B$42:$Q$60,16,FALSE)</f>
        <v>0</v>
      </c>
      <c r="AR1614" s="388">
        <f>HLOOKUP(AR1611,'2. LRAMVA Threshold'!$B$42:$Q$60,16,FALSE)</f>
        <v>0</v>
      </c>
      <c r="AS1614" s="438"/>
    </row>
    <row r="1615" spans="2:45">
      <c r="B1615" s="390"/>
      <c r="C1615" s="330"/>
      <c r="D1615" s="331"/>
      <c r="E1615" s="331"/>
      <c r="F1615" s="331"/>
      <c r="G1615" s="331"/>
      <c r="H1615" s="331"/>
      <c r="I1615" s="331"/>
      <c r="J1615" s="331"/>
      <c r="K1615" s="331"/>
      <c r="L1615" s="331"/>
      <c r="M1615" s="331"/>
      <c r="N1615" s="331"/>
      <c r="O1615" s="331"/>
      <c r="P1615" s="331"/>
      <c r="Q1615" s="331"/>
      <c r="R1615" s="332"/>
      <c r="S1615" s="331"/>
      <c r="T1615" s="331"/>
      <c r="U1615" s="331"/>
      <c r="V1615" s="333"/>
      <c r="W1615" s="333"/>
      <c r="X1615" s="333"/>
      <c r="Y1615" s="333"/>
      <c r="Z1615" s="331"/>
      <c r="AA1615" s="331"/>
      <c r="AB1615" s="331"/>
      <c r="AC1615" s="331"/>
      <c r="AD1615" s="331"/>
      <c r="AE1615" s="432"/>
      <c r="AF1615" s="432"/>
      <c r="AG1615" s="432"/>
      <c r="AH1615" s="432"/>
      <c r="AI1615" s="432"/>
      <c r="AJ1615" s="432"/>
      <c r="AK1615" s="432"/>
      <c r="AL1615" s="395"/>
      <c r="AM1615" s="395"/>
      <c r="AN1615" s="395"/>
      <c r="AO1615" s="395"/>
      <c r="AP1615" s="395"/>
      <c r="AQ1615" s="395"/>
      <c r="AR1615" s="395"/>
      <c r="AS1615" s="396"/>
    </row>
    <row r="1616" spans="2:45">
      <c r="B1616" s="321" t="s">
        <v>739</v>
      </c>
      <c r="C1616" s="335"/>
      <c r="D1616" s="335"/>
      <c r="E1616" s="372"/>
      <c r="F1616" s="372"/>
      <c r="G1616" s="372"/>
      <c r="H1616" s="372"/>
      <c r="I1616" s="372"/>
      <c r="J1616" s="372"/>
      <c r="K1616" s="372"/>
      <c r="L1616" s="372"/>
      <c r="M1616" s="372"/>
      <c r="N1616" s="372"/>
      <c r="O1616" s="372"/>
      <c r="P1616" s="372"/>
      <c r="Q1616" s="372"/>
      <c r="R1616" s="288"/>
      <c r="S1616" s="337"/>
      <c r="T1616" s="337"/>
      <c r="U1616" s="337"/>
      <c r="V1616" s="336"/>
      <c r="W1616" s="336"/>
      <c r="X1616" s="336"/>
      <c r="Y1616" s="336"/>
      <c r="Z1616" s="337"/>
      <c r="AA1616" s="337"/>
      <c r="AB1616" s="337"/>
      <c r="AC1616" s="337"/>
      <c r="AD1616" s="337"/>
      <c r="AE1616" s="338">
        <f>HLOOKUP(AE35,'3.  Distribution Rates'!$C$122:$P$135,14,FALSE)</f>
        <v>0</v>
      </c>
      <c r="AF1616" s="338">
        <f>HLOOKUP(AF35,'3.  Distribution Rates'!$C$122:$P$135,14,FALSE)</f>
        <v>0</v>
      </c>
      <c r="AG1616" s="338">
        <f>HLOOKUP(AG35,'3.  Distribution Rates'!$C$122:$P$135,14,FALSE)</f>
        <v>0</v>
      </c>
      <c r="AH1616" s="338">
        <f>HLOOKUP(AH35,'3.  Distribution Rates'!$C$122:$P$135,14,FALSE)</f>
        <v>0</v>
      </c>
      <c r="AI1616" s="338">
        <f>HLOOKUP(AI35,'3.  Distribution Rates'!$C$122:$P$135,14,FALSE)</f>
        <v>0</v>
      </c>
      <c r="AJ1616" s="338">
        <f>HLOOKUP(AJ35,'3.  Distribution Rates'!$C$122:$P$135,14,FALSE)</f>
        <v>0</v>
      </c>
      <c r="AK1616" s="338">
        <f>HLOOKUP(AK35,'3.  Distribution Rates'!$C$122:$P$135,14,FALSE)</f>
        <v>0</v>
      </c>
      <c r="AL1616" s="338">
        <f>HLOOKUP(AL35,'3.  Distribution Rates'!$C$122:$P$135,14,FALSE)</f>
        <v>0</v>
      </c>
      <c r="AM1616" s="338">
        <f>HLOOKUP(AM35,'3.  Distribution Rates'!$C$122:$P$135,14,FALSE)</f>
        <v>0</v>
      </c>
      <c r="AN1616" s="338">
        <f>HLOOKUP(AN35,'3.  Distribution Rates'!$C$122:$P$135,14,FALSE)</f>
        <v>0</v>
      </c>
      <c r="AO1616" s="338">
        <f>HLOOKUP(AO35,'3.  Distribution Rates'!$C$122:$P$135,14,FALSE)</f>
        <v>0</v>
      </c>
      <c r="AP1616" s="338">
        <f>HLOOKUP(AP35,'3.  Distribution Rates'!$C$122:$P$135,14,FALSE)</f>
        <v>0</v>
      </c>
      <c r="AQ1616" s="338">
        <f>HLOOKUP(AQ35,'3.  Distribution Rates'!$C$122:$P$135,14,FALSE)</f>
        <v>0</v>
      </c>
      <c r="AR1616" s="338">
        <f>HLOOKUP(AR35,'3.  Distribution Rates'!$C$122:$P$135,14,FALSE)</f>
        <v>0</v>
      </c>
      <c r="AS1616" s="440"/>
    </row>
    <row r="1617" spans="2:45">
      <c r="B1617" s="321" t="s">
        <v>769</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c r="AF1617" s="374"/>
      <c r="AG1617" s="374"/>
      <c r="AH1617" s="374"/>
      <c r="AI1617" s="374"/>
      <c r="AJ1617" s="374"/>
      <c r="AK1617" s="374"/>
      <c r="AL1617" s="374"/>
      <c r="AM1617" s="374"/>
      <c r="AN1617" s="374"/>
      <c r="AO1617" s="374"/>
      <c r="AP1617" s="374"/>
      <c r="AQ1617" s="374"/>
      <c r="AR1617" s="374"/>
      <c r="AS1617" s="615">
        <f>SUM(AE1617:AR1617)</f>
        <v>0</v>
      </c>
    </row>
    <row r="1618" spans="2:45">
      <c r="B1618" s="321" t="s">
        <v>770</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c r="AF1618" s="374"/>
      <c r="AG1618" s="374"/>
      <c r="AH1618" s="374"/>
      <c r="AI1618" s="374"/>
      <c r="AJ1618" s="374"/>
      <c r="AK1618" s="374"/>
      <c r="AL1618" s="374"/>
      <c r="AM1618" s="374"/>
      <c r="AN1618" s="374"/>
      <c r="AO1618" s="374"/>
      <c r="AP1618" s="374"/>
      <c r="AQ1618" s="374"/>
      <c r="AR1618" s="374"/>
      <c r="AS1618" s="615">
        <f>SUM(AE1618:AR1618)</f>
        <v>0</v>
      </c>
    </row>
    <row r="1619" spans="2:45">
      <c r="B1619" s="321" t="s">
        <v>771</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c r="AF1619" s="374"/>
      <c r="AG1619" s="374"/>
      <c r="AH1619" s="374"/>
      <c r="AI1619" s="374"/>
      <c r="AJ1619" s="374"/>
      <c r="AK1619" s="374"/>
      <c r="AL1619" s="374"/>
      <c r="AM1619" s="374"/>
      <c r="AN1619" s="374"/>
      <c r="AO1619" s="374"/>
      <c r="AP1619" s="374"/>
      <c r="AQ1619" s="374"/>
      <c r="AR1619" s="374"/>
      <c r="AS1619" s="615">
        <f>SUM(AE1619:AR1619)</f>
        <v>0</v>
      </c>
    </row>
    <row r="1620" spans="2:45">
      <c r="B1620" s="321" t="s">
        <v>772</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'4.  2011-2014 LRAM'!AM559*AE1616</f>
        <v>0</v>
      </c>
      <c r="AF1620" s="374">
        <f>'4.  2011-2014 LRAM'!AN559*AF1616</f>
        <v>0</v>
      </c>
      <c r="AG1620" s="374">
        <f>'4.  2011-2014 LRAM'!AO559*AG1616</f>
        <v>0</v>
      </c>
      <c r="AH1620" s="374">
        <f>'4.  2011-2014 LRAM'!AP559*AH1616</f>
        <v>0</v>
      </c>
      <c r="AI1620" s="374">
        <f>'4.  2011-2014 LRAM'!AQ559*AI1616</f>
        <v>0</v>
      </c>
      <c r="AJ1620" s="374">
        <f>'4.  2011-2014 LRAM'!AR559*AJ1616</f>
        <v>0</v>
      </c>
      <c r="AK1620" s="374">
        <f>'4.  2011-2014 LRAM'!AS559*AK1616</f>
        <v>0</v>
      </c>
      <c r="AL1620" s="374">
        <f>'4.  2011-2014 LRAM'!AT559*AL1616</f>
        <v>0</v>
      </c>
      <c r="AM1620" s="374">
        <f>'4.  2011-2014 LRAM'!AU559*AM1616</f>
        <v>0</v>
      </c>
      <c r="AN1620" s="374">
        <f>'4.  2011-2014 LRAM'!AV559*AN1616</f>
        <v>0</v>
      </c>
      <c r="AO1620" s="374">
        <f>'4.  2011-2014 LRAM'!AW559*AO1616</f>
        <v>0</v>
      </c>
      <c r="AP1620" s="374">
        <f>'4.  2011-2014 LRAM'!AX559*AP1616</f>
        <v>0</v>
      </c>
      <c r="AQ1620" s="374">
        <f>'4.  2011-2014 LRAM'!AY559*AQ1616</f>
        <v>0</v>
      </c>
      <c r="AR1620" s="374">
        <f>'4.  2011-2014 LRAM'!AZ559*AR1616</f>
        <v>0</v>
      </c>
      <c r="AS1620" s="615">
        <f t="shared" ref="AS1620:AS1629" si="3632">SUM(AE1620:AR1620)</f>
        <v>0</v>
      </c>
    </row>
    <row r="1621" spans="2:45">
      <c r="B1621" s="321" t="s">
        <v>773</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633">AE216*AE1616</f>
        <v>0</v>
      </c>
      <c r="AF1621" s="374">
        <f t="shared" si="3633"/>
        <v>0</v>
      </c>
      <c r="AG1621" s="374">
        <f t="shared" si="3633"/>
        <v>0</v>
      </c>
      <c r="AH1621" s="374">
        <f t="shared" si="3633"/>
        <v>0</v>
      </c>
      <c r="AI1621" s="374">
        <f t="shared" si="3633"/>
        <v>0</v>
      </c>
      <c r="AJ1621" s="374">
        <f t="shared" si="3633"/>
        <v>0</v>
      </c>
      <c r="AK1621" s="374">
        <f t="shared" si="3633"/>
        <v>0</v>
      </c>
      <c r="AL1621" s="374">
        <f t="shared" si="3633"/>
        <v>0</v>
      </c>
      <c r="AM1621" s="374">
        <f t="shared" si="3633"/>
        <v>0</v>
      </c>
      <c r="AN1621" s="374">
        <f t="shared" si="3633"/>
        <v>0</v>
      </c>
      <c r="AO1621" s="374">
        <f t="shared" si="3633"/>
        <v>0</v>
      </c>
      <c r="AP1621" s="374">
        <f t="shared" si="3633"/>
        <v>0</v>
      </c>
      <c r="AQ1621" s="374">
        <f t="shared" si="3633"/>
        <v>0</v>
      </c>
      <c r="AR1621" s="374">
        <f t="shared" si="3633"/>
        <v>0</v>
      </c>
      <c r="AS1621" s="615">
        <f t="shared" si="3632"/>
        <v>0</v>
      </c>
    </row>
    <row r="1622" spans="2:45">
      <c r="B1622" s="321" t="s">
        <v>774</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634">AE406*AE1616</f>
        <v>0</v>
      </c>
      <c r="AF1622" s="374">
        <f t="shared" si="3634"/>
        <v>0</v>
      </c>
      <c r="AG1622" s="374">
        <f t="shared" si="3634"/>
        <v>0</v>
      </c>
      <c r="AH1622" s="374">
        <f t="shared" si="3634"/>
        <v>0</v>
      </c>
      <c r="AI1622" s="374">
        <f t="shared" si="3634"/>
        <v>0</v>
      </c>
      <c r="AJ1622" s="374">
        <f t="shared" si="3634"/>
        <v>0</v>
      </c>
      <c r="AK1622" s="374">
        <f t="shared" si="3634"/>
        <v>0</v>
      </c>
      <c r="AL1622" s="374">
        <f t="shared" si="3634"/>
        <v>0</v>
      </c>
      <c r="AM1622" s="374">
        <f t="shared" si="3634"/>
        <v>0</v>
      </c>
      <c r="AN1622" s="374">
        <f t="shared" si="3634"/>
        <v>0</v>
      </c>
      <c r="AO1622" s="374">
        <f t="shared" si="3634"/>
        <v>0</v>
      </c>
      <c r="AP1622" s="374">
        <f t="shared" si="3634"/>
        <v>0</v>
      </c>
      <c r="AQ1622" s="374">
        <f t="shared" si="3634"/>
        <v>0</v>
      </c>
      <c r="AR1622" s="374">
        <f t="shared" si="3634"/>
        <v>0</v>
      </c>
      <c r="AS1622" s="615">
        <f t="shared" si="3632"/>
        <v>0</v>
      </c>
    </row>
    <row r="1623" spans="2:45">
      <c r="B1623" s="321" t="s">
        <v>775</v>
      </c>
      <c r="C1623" s="342"/>
      <c r="D1623" s="306"/>
      <c r="E1623" s="276"/>
      <c r="F1623" s="276"/>
      <c r="G1623" s="276"/>
      <c r="H1623" s="276"/>
      <c r="I1623" s="276"/>
      <c r="J1623" s="276"/>
      <c r="K1623" s="276"/>
      <c r="L1623" s="276"/>
      <c r="M1623" s="276"/>
      <c r="N1623" s="276"/>
      <c r="O1623" s="276"/>
      <c r="P1623" s="276"/>
      <c r="Q1623" s="276"/>
      <c r="R1623" s="288"/>
      <c r="S1623" s="276"/>
      <c r="T1623" s="276"/>
      <c r="U1623" s="276"/>
      <c r="V1623" s="306"/>
      <c r="W1623" s="306"/>
      <c r="X1623" s="306"/>
      <c r="Y1623" s="306"/>
      <c r="Z1623" s="276"/>
      <c r="AA1623" s="276"/>
      <c r="AB1623" s="276"/>
      <c r="AC1623" s="276"/>
      <c r="AD1623" s="276"/>
      <c r="AE1623" s="374">
        <f t="shared" ref="AE1623:AR1623" si="3635">AE602*AE1616</f>
        <v>0</v>
      </c>
      <c r="AF1623" s="374">
        <f t="shared" si="3635"/>
        <v>0</v>
      </c>
      <c r="AG1623" s="374">
        <f t="shared" si="3635"/>
        <v>0</v>
      </c>
      <c r="AH1623" s="374">
        <f t="shared" si="3635"/>
        <v>0</v>
      </c>
      <c r="AI1623" s="374">
        <f t="shared" si="3635"/>
        <v>0</v>
      </c>
      <c r="AJ1623" s="374">
        <f t="shared" si="3635"/>
        <v>0</v>
      </c>
      <c r="AK1623" s="374">
        <f t="shared" si="3635"/>
        <v>0</v>
      </c>
      <c r="AL1623" s="374">
        <f t="shared" si="3635"/>
        <v>0</v>
      </c>
      <c r="AM1623" s="374">
        <f t="shared" si="3635"/>
        <v>0</v>
      </c>
      <c r="AN1623" s="374">
        <f t="shared" si="3635"/>
        <v>0</v>
      </c>
      <c r="AO1623" s="374">
        <f t="shared" si="3635"/>
        <v>0</v>
      </c>
      <c r="AP1623" s="374">
        <f t="shared" si="3635"/>
        <v>0</v>
      </c>
      <c r="AQ1623" s="374">
        <f t="shared" si="3635"/>
        <v>0</v>
      </c>
      <c r="AR1623" s="374">
        <f t="shared" si="3635"/>
        <v>0</v>
      </c>
      <c r="AS1623" s="615">
        <f t="shared" si="3632"/>
        <v>0</v>
      </c>
    </row>
    <row r="1624" spans="2:45">
      <c r="B1624" s="321" t="s">
        <v>776</v>
      </c>
      <c r="C1624" s="342"/>
      <c r="D1624" s="306"/>
      <c r="E1624" s="276"/>
      <c r="F1624" s="276"/>
      <c r="G1624" s="276"/>
      <c r="H1624" s="276"/>
      <c r="I1624" s="276"/>
      <c r="J1624" s="276"/>
      <c r="K1624" s="276"/>
      <c r="L1624" s="276"/>
      <c r="M1624" s="276"/>
      <c r="N1624" s="276"/>
      <c r="O1624" s="276"/>
      <c r="P1624" s="276"/>
      <c r="Q1624" s="276"/>
      <c r="R1624" s="288"/>
      <c r="S1624" s="276"/>
      <c r="T1624" s="276"/>
      <c r="U1624" s="276"/>
      <c r="V1624" s="306"/>
      <c r="W1624" s="306"/>
      <c r="X1624" s="306"/>
      <c r="Y1624" s="306"/>
      <c r="Z1624" s="276"/>
      <c r="AA1624" s="276"/>
      <c r="AB1624" s="276"/>
      <c r="AC1624" s="276"/>
      <c r="AD1624" s="276"/>
      <c r="AE1624" s="374">
        <f t="shared" ref="AE1624:AR1624" si="3636">AE795*AE1616</f>
        <v>0</v>
      </c>
      <c r="AF1624" s="374">
        <f t="shared" si="3636"/>
        <v>0</v>
      </c>
      <c r="AG1624" s="374">
        <f t="shared" si="3636"/>
        <v>0</v>
      </c>
      <c r="AH1624" s="374">
        <f t="shared" si="3636"/>
        <v>0</v>
      </c>
      <c r="AI1624" s="374">
        <f t="shared" si="3636"/>
        <v>0</v>
      </c>
      <c r="AJ1624" s="374">
        <f t="shared" si="3636"/>
        <v>0</v>
      </c>
      <c r="AK1624" s="374">
        <f t="shared" si="3636"/>
        <v>0</v>
      </c>
      <c r="AL1624" s="374">
        <f t="shared" si="3636"/>
        <v>0</v>
      </c>
      <c r="AM1624" s="374">
        <f t="shared" si="3636"/>
        <v>0</v>
      </c>
      <c r="AN1624" s="374">
        <f t="shared" si="3636"/>
        <v>0</v>
      </c>
      <c r="AO1624" s="374">
        <f t="shared" si="3636"/>
        <v>0</v>
      </c>
      <c r="AP1624" s="374">
        <f t="shared" si="3636"/>
        <v>0</v>
      </c>
      <c r="AQ1624" s="374">
        <f t="shared" si="3636"/>
        <v>0</v>
      </c>
      <c r="AR1624" s="374">
        <f t="shared" si="3636"/>
        <v>0</v>
      </c>
      <c r="AS1624" s="615">
        <f t="shared" si="3632"/>
        <v>0</v>
      </c>
    </row>
    <row r="1625" spans="2:45">
      <c r="B1625" s="321" t="s">
        <v>777</v>
      </c>
      <c r="C1625" s="342"/>
      <c r="D1625" s="306"/>
      <c r="E1625" s="276"/>
      <c r="F1625" s="276"/>
      <c r="G1625" s="276"/>
      <c r="H1625" s="276"/>
      <c r="I1625" s="276"/>
      <c r="J1625" s="276"/>
      <c r="K1625" s="276"/>
      <c r="L1625" s="276"/>
      <c r="M1625" s="276"/>
      <c r="N1625" s="276"/>
      <c r="O1625" s="276"/>
      <c r="P1625" s="276"/>
      <c r="Q1625" s="276"/>
      <c r="R1625" s="288"/>
      <c r="S1625" s="276"/>
      <c r="T1625" s="276"/>
      <c r="U1625" s="276"/>
      <c r="V1625" s="306"/>
      <c r="W1625" s="306"/>
      <c r="X1625" s="306"/>
      <c r="Y1625" s="306"/>
      <c r="Z1625" s="276"/>
      <c r="AA1625" s="276"/>
      <c r="AB1625" s="276"/>
      <c r="AC1625" s="276"/>
      <c r="AD1625" s="276"/>
      <c r="AE1625" s="374">
        <f t="shared" ref="AE1625:AR1625" si="3637">AE990*AE1616</f>
        <v>0</v>
      </c>
      <c r="AF1625" s="374">
        <f t="shared" si="3637"/>
        <v>0</v>
      </c>
      <c r="AG1625" s="374">
        <f t="shared" si="3637"/>
        <v>0</v>
      </c>
      <c r="AH1625" s="374">
        <f t="shared" si="3637"/>
        <v>0</v>
      </c>
      <c r="AI1625" s="374">
        <f t="shared" si="3637"/>
        <v>0</v>
      </c>
      <c r="AJ1625" s="374">
        <f t="shared" si="3637"/>
        <v>0</v>
      </c>
      <c r="AK1625" s="374">
        <f t="shared" si="3637"/>
        <v>0</v>
      </c>
      <c r="AL1625" s="374">
        <f t="shared" si="3637"/>
        <v>0</v>
      </c>
      <c r="AM1625" s="374">
        <f t="shared" si="3637"/>
        <v>0</v>
      </c>
      <c r="AN1625" s="374">
        <f t="shared" si="3637"/>
        <v>0</v>
      </c>
      <c r="AO1625" s="374">
        <f t="shared" si="3637"/>
        <v>0</v>
      </c>
      <c r="AP1625" s="374">
        <f t="shared" si="3637"/>
        <v>0</v>
      </c>
      <c r="AQ1625" s="374">
        <f t="shared" si="3637"/>
        <v>0</v>
      </c>
      <c r="AR1625" s="374">
        <f t="shared" si="3637"/>
        <v>0</v>
      </c>
      <c r="AS1625" s="615">
        <f t="shared" si="3632"/>
        <v>0</v>
      </c>
    </row>
    <row r="1626" spans="2:45">
      <c r="B1626" s="321" t="s">
        <v>778</v>
      </c>
      <c r="C1626" s="342"/>
      <c r="D1626" s="306"/>
      <c r="E1626" s="276"/>
      <c r="F1626" s="276"/>
      <c r="G1626" s="276"/>
      <c r="H1626" s="276"/>
      <c r="I1626" s="276"/>
      <c r="J1626" s="276"/>
      <c r="K1626" s="276"/>
      <c r="L1626" s="276"/>
      <c r="M1626" s="276"/>
      <c r="N1626" s="276"/>
      <c r="O1626" s="276"/>
      <c r="P1626" s="276"/>
      <c r="Q1626" s="276"/>
      <c r="R1626" s="288"/>
      <c r="S1626" s="276"/>
      <c r="T1626" s="276"/>
      <c r="U1626" s="276"/>
      <c r="V1626" s="306"/>
      <c r="W1626" s="306"/>
      <c r="X1626" s="306"/>
      <c r="Y1626" s="306"/>
      <c r="Z1626" s="276"/>
      <c r="AA1626" s="276"/>
      <c r="AB1626" s="276"/>
      <c r="AC1626" s="276"/>
      <c r="AD1626" s="276"/>
      <c r="AE1626" s="374">
        <f t="shared" ref="AE1626:AR1626" si="3638">AE1185*AE1616</f>
        <v>0</v>
      </c>
      <c r="AF1626" s="374">
        <f t="shared" si="3638"/>
        <v>0</v>
      </c>
      <c r="AG1626" s="374">
        <f t="shared" si="3638"/>
        <v>0</v>
      </c>
      <c r="AH1626" s="374">
        <f t="shared" si="3638"/>
        <v>0</v>
      </c>
      <c r="AI1626" s="374">
        <f t="shared" si="3638"/>
        <v>0</v>
      </c>
      <c r="AJ1626" s="374">
        <f t="shared" si="3638"/>
        <v>0</v>
      </c>
      <c r="AK1626" s="374">
        <f t="shared" si="3638"/>
        <v>0</v>
      </c>
      <c r="AL1626" s="374">
        <f t="shared" si="3638"/>
        <v>0</v>
      </c>
      <c r="AM1626" s="374">
        <f t="shared" si="3638"/>
        <v>0</v>
      </c>
      <c r="AN1626" s="374">
        <f t="shared" si="3638"/>
        <v>0</v>
      </c>
      <c r="AO1626" s="374">
        <f t="shared" si="3638"/>
        <v>0</v>
      </c>
      <c r="AP1626" s="374">
        <f t="shared" si="3638"/>
        <v>0</v>
      </c>
      <c r="AQ1626" s="374">
        <f t="shared" si="3638"/>
        <v>0</v>
      </c>
      <c r="AR1626" s="374">
        <f t="shared" si="3638"/>
        <v>0</v>
      </c>
      <c r="AS1626" s="615">
        <f t="shared" si="3632"/>
        <v>0</v>
      </c>
    </row>
    <row r="1627" spans="2:45">
      <c r="B1627" s="321" t="s">
        <v>779</v>
      </c>
      <c r="C1627" s="342"/>
      <c r="D1627" s="306"/>
      <c r="E1627" s="276"/>
      <c r="F1627" s="276"/>
      <c r="G1627" s="276"/>
      <c r="H1627" s="276"/>
      <c r="I1627" s="276"/>
      <c r="J1627" s="276"/>
      <c r="K1627" s="276"/>
      <c r="L1627" s="276"/>
      <c r="M1627" s="276"/>
      <c r="N1627" s="276"/>
      <c r="O1627" s="276"/>
      <c r="P1627" s="276"/>
      <c r="Q1627" s="276"/>
      <c r="R1627" s="288"/>
      <c r="S1627" s="276"/>
      <c r="T1627" s="276"/>
      <c r="U1627" s="276"/>
      <c r="V1627" s="306"/>
      <c r="W1627" s="306"/>
      <c r="X1627" s="306"/>
      <c r="Y1627" s="306"/>
      <c r="Z1627" s="276"/>
      <c r="AA1627" s="276"/>
      <c r="AB1627" s="276"/>
      <c r="AC1627" s="276"/>
      <c r="AD1627" s="276"/>
      <c r="AE1627" s="374">
        <f t="shared" ref="AE1627:AR1627" si="3639">AE1380*AE1616</f>
        <v>0</v>
      </c>
      <c r="AF1627" s="374">
        <f t="shared" si="3639"/>
        <v>0</v>
      </c>
      <c r="AG1627" s="374">
        <f t="shared" si="3639"/>
        <v>0</v>
      </c>
      <c r="AH1627" s="374">
        <f t="shared" si="3639"/>
        <v>0</v>
      </c>
      <c r="AI1627" s="374">
        <f t="shared" si="3639"/>
        <v>0</v>
      </c>
      <c r="AJ1627" s="374">
        <f t="shared" si="3639"/>
        <v>0</v>
      </c>
      <c r="AK1627" s="374">
        <f t="shared" si="3639"/>
        <v>0</v>
      </c>
      <c r="AL1627" s="374">
        <f t="shared" si="3639"/>
        <v>0</v>
      </c>
      <c r="AM1627" s="374">
        <f t="shared" si="3639"/>
        <v>0</v>
      </c>
      <c r="AN1627" s="374">
        <f t="shared" si="3639"/>
        <v>0</v>
      </c>
      <c r="AO1627" s="374">
        <f t="shared" si="3639"/>
        <v>0</v>
      </c>
      <c r="AP1627" s="374">
        <f t="shared" si="3639"/>
        <v>0</v>
      </c>
      <c r="AQ1627" s="374">
        <f t="shared" si="3639"/>
        <v>0</v>
      </c>
      <c r="AR1627" s="374">
        <f t="shared" si="3639"/>
        <v>0</v>
      </c>
      <c r="AS1627" s="615">
        <f t="shared" si="3632"/>
        <v>0</v>
      </c>
    </row>
    <row r="1628" spans="2:45">
      <c r="B1628" s="321" t="s">
        <v>780</v>
      </c>
      <c r="C1628" s="342"/>
      <c r="D1628" s="306"/>
      <c r="E1628" s="276"/>
      <c r="F1628" s="276"/>
      <c r="G1628" s="276"/>
      <c r="H1628" s="276"/>
      <c r="I1628" s="276"/>
      <c r="J1628" s="276"/>
      <c r="K1628" s="276"/>
      <c r="L1628" s="276"/>
      <c r="M1628" s="276"/>
      <c r="N1628" s="276"/>
      <c r="O1628" s="276"/>
      <c r="P1628" s="276"/>
      <c r="Q1628" s="276"/>
      <c r="R1628" s="288"/>
      <c r="S1628" s="276"/>
      <c r="T1628" s="276"/>
      <c r="U1628" s="276"/>
      <c r="V1628" s="306"/>
      <c r="W1628" s="306"/>
      <c r="X1628" s="306"/>
      <c r="Y1628" s="306"/>
      <c r="Z1628" s="276"/>
      <c r="AA1628" s="276"/>
      <c r="AB1628" s="276"/>
      <c r="AC1628" s="276"/>
      <c r="AD1628" s="276"/>
      <c r="AE1628" s="374">
        <f t="shared" ref="AE1628:AR1628" si="3640">AE1574*AE1616</f>
        <v>0</v>
      </c>
      <c r="AF1628" s="374">
        <f t="shared" si="3640"/>
        <v>0</v>
      </c>
      <c r="AG1628" s="374">
        <f t="shared" si="3640"/>
        <v>0</v>
      </c>
      <c r="AH1628" s="374">
        <f t="shared" si="3640"/>
        <v>0</v>
      </c>
      <c r="AI1628" s="374">
        <f t="shared" si="3640"/>
        <v>0</v>
      </c>
      <c r="AJ1628" s="374">
        <f t="shared" si="3640"/>
        <v>0</v>
      </c>
      <c r="AK1628" s="374">
        <f t="shared" si="3640"/>
        <v>0</v>
      </c>
      <c r="AL1628" s="374">
        <f t="shared" si="3640"/>
        <v>0</v>
      </c>
      <c r="AM1628" s="374">
        <f t="shared" si="3640"/>
        <v>0</v>
      </c>
      <c r="AN1628" s="374">
        <f t="shared" si="3640"/>
        <v>0</v>
      </c>
      <c r="AO1628" s="374">
        <f t="shared" si="3640"/>
        <v>0</v>
      </c>
      <c r="AP1628" s="374">
        <f t="shared" si="3640"/>
        <v>0</v>
      </c>
      <c r="AQ1628" s="374">
        <f t="shared" si="3640"/>
        <v>0</v>
      </c>
      <c r="AR1628" s="374">
        <f t="shared" si="3640"/>
        <v>0</v>
      </c>
      <c r="AS1628" s="615">
        <f t="shared" si="3632"/>
        <v>0</v>
      </c>
    </row>
    <row r="1629" spans="2:45" ht="15.75">
      <c r="B1629" s="346" t="s">
        <v>895</v>
      </c>
      <c r="C1629" s="342"/>
      <c r="D1629" s="333"/>
      <c r="E1629" s="331"/>
      <c r="F1629" s="331"/>
      <c r="G1629" s="331"/>
      <c r="H1629" s="331"/>
      <c r="I1629" s="331"/>
      <c r="J1629" s="331"/>
      <c r="K1629" s="331"/>
      <c r="L1629" s="331"/>
      <c r="M1629" s="331"/>
      <c r="N1629" s="331"/>
      <c r="O1629" s="331"/>
      <c r="P1629" s="331"/>
      <c r="Q1629" s="331"/>
      <c r="R1629" s="297"/>
      <c r="S1629" s="331"/>
      <c r="T1629" s="331"/>
      <c r="U1629" s="331"/>
      <c r="V1629" s="333"/>
      <c r="W1629" s="333"/>
      <c r="X1629" s="333"/>
      <c r="Y1629" s="333"/>
      <c r="Z1629" s="331"/>
      <c r="AA1629" s="331"/>
      <c r="AB1629" s="331"/>
      <c r="AC1629" s="331"/>
      <c r="AD1629" s="331"/>
      <c r="AE1629" s="343">
        <f>SUM(AE1617:AE1628)</f>
        <v>0</v>
      </c>
      <c r="AF1629" s="343">
        <f>SUM(AF1617:AF1628)</f>
        <v>0</v>
      </c>
      <c r="AG1629" s="343">
        <f t="shared" ref="AG1629:AR1629" si="3641">SUM(AG1617:AG1628)</f>
        <v>0</v>
      </c>
      <c r="AH1629" s="343">
        <f t="shared" si="3641"/>
        <v>0</v>
      </c>
      <c r="AI1629" s="343">
        <f t="shared" si="3641"/>
        <v>0</v>
      </c>
      <c r="AJ1629" s="343">
        <f t="shared" si="3641"/>
        <v>0</v>
      </c>
      <c r="AK1629" s="343">
        <f t="shared" si="3641"/>
        <v>0</v>
      </c>
      <c r="AL1629" s="343">
        <f t="shared" si="3641"/>
        <v>0</v>
      </c>
      <c r="AM1629" s="343">
        <f t="shared" si="3641"/>
        <v>0</v>
      </c>
      <c r="AN1629" s="343">
        <f t="shared" si="3641"/>
        <v>0</v>
      </c>
      <c r="AO1629" s="343">
        <f t="shared" si="3641"/>
        <v>0</v>
      </c>
      <c r="AP1629" s="343">
        <f t="shared" si="3641"/>
        <v>0</v>
      </c>
      <c r="AQ1629" s="343">
        <f t="shared" si="3641"/>
        <v>0</v>
      </c>
      <c r="AR1629" s="343">
        <f t="shared" si="3641"/>
        <v>0</v>
      </c>
      <c r="AS1629" s="403">
        <f t="shared" si="3632"/>
        <v>0</v>
      </c>
    </row>
    <row r="1630" spans="2:45" ht="15.75">
      <c r="B1630" s="346" t="s">
        <v>896</v>
      </c>
      <c r="C1630" s="342"/>
      <c r="D1630" s="347"/>
      <c r="E1630" s="331"/>
      <c r="F1630" s="331"/>
      <c r="G1630" s="331"/>
      <c r="H1630" s="331"/>
      <c r="I1630" s="331"/>
      <c r="J1630" s="331"/>
      <c r="K1630" s="331"/>
      <c r="L1630" s="331"/>
      <c r="M1630" s="331"/>
      <c r="N1630" s="331"/>
      <c r="O1630" s="331"/>
      <c r="P1630" s="331"/>
      <c r="Q1630" s="331"/>
      <c r="R1630" s="297"/>
      <c r="S1630" s="331"/>
      <c r="T1630" s="331"/>
      <c r="U1630" s="331"/>
      <c r="V1630" s="333"/>
      <c r="W1630" s="333"/>
      <c r="X1630" s="333"/>
      <c r="Y1630" s="333"/>
      <c r="Z1630" s="331"/>
      <c r="AA1630" s="331"/>
      <c r="AB1630" s="331"/>
      <c r="AC1630" s="331"/>
      <c r="AD1630" s="331"/>
      <c r="AE1630" s="344">
        <f>AE1614*AE1616</f>
        <v>0</v>
      </c>
      <c r="AF1630" s="344">
        <f t="shared" ref="AF1630:AR1630" si="3642">AF1614*AF1616</f>
        <v>0</v>
      </c>
      <c r="AG1630" s="344">
        <f t="shared" si="3642"/>
        <v>0</v>
      </c>
      <c r="AH1630" s="344">
        <f t="shared" si="3642"/>
        <v>0</v>
      </c>
      <c r="AI1630" s="344">
        <f t="shared" si="3642"/>
        <v>0</v>
      </c>
      <c r="AJ1630" s="344">
        <f t="shared" si="3642"/>
        <v>0</v>
      </c>
      <c r="AK1630" s="344">
        <f t="shared" si="3642"/>
        <v>0</v>
      </c>
      <c r="AL1630" s="344">
        <f t="shared" si="3642"/>
        <v>0</v>
      </c>
      <c r="AM1630" s="344">
        <f t="shared" si="3642"/>
        <v>0</v>
      </c>
      <c r="AN1630" s="344">
        <f t="shared" si="3642"/>
        <v>0</v>
      </c>
      <c r="AO1630" s="344">
        <f t="shared" si="3642"/>
        <v>0</v>
      </c>
      <c r="AP1630" s="344">
        <f t="shared" si="3642"/>
        <v>0</v>
      </c>
      <c r="AQ1630" s="344">
        <f t="shared" si="3642"/>
        <v>0</v>
      </c>
      <c r="AR1630" s="344">
        <f t="shared" si="3642"/>
        <v>0</v>
      </c>
      <c r="AS1630" s="403">
        <f>SUM(AE1630:AR1630)</f>
        <v>0</v>
      </c>
    </row>
    <row r="1631" spans="2:45" ht="15.75">
      <c r="B1631" s="346" t="s">
        <v>897</v>
      </c>
      <c r="C1631" s="342"/>
      <c r="D1631" s="347"/>
      <c r="E1631" s="331"/>
      <c r="F1631" s="331"/>
      <c r="G1631" s="331"/>
      <c r="H1631" s="331"/>
      <c r="I1631" s="331"/>
      <c r="J1631" s="331"/>
      <c r="K1631" s="331"/>
      <c r="L1631" s="331"/>
      <c r="M1631" s="331"/>
      <c r="N1631" s="331"/>
      <c r="O1631" s="331"/>
      <c r="P1631" s="331"/>
      <c r="Q1631" s="331"/>
      <c r="R1631" s="297"/>
      <c r="S1631" s="331"/>
      <c r="T1631" s="331"/>
      <c r="U1631" s="331"/>
      <c r="V1631" s="347"/>
      <c r="W1631" s="347"/>
      <c r="X1631" s="347"/>
      <c r="Y1631" s="347"/>
      <c r="Z1631" s="331"/>
      <c r="AA1631" s="331"/>
      <c r="AB1631" s="331"/>
      <c r="AC1631" s="331"/>
      <c r="AD1631" s="331"/>
      <c r="AE1631" s="348"/>
      <c r="AF1631" s="348"/>
      <c r="AG1631" s="348"/>
      <c r="AH1631" s="348"/>
      <c r="AI1631" s="348"/>
      <c r="AJ1631" s="348"/>
      <c r="AK1631" s="348"/>
      <c r="AL1631" s="348"/>
      <c r="AM1631" s="348"/>
      <c r="AN1631" s="348"/>
      <c r="AO1631" s="348"/>
      <c r="AP1631" s="348"/>
      <c r="AQ1631" s="348"/>
      <c r="AR1631" s="348"/>
      <c r="AS1631" s="403">
        <f>AS1629-AS1630</f>
        <v>0</v>
      </c>
    </row>
    <row r="1632" spans="2:45">
      <c r="B1632" s="377"/>
      <c r="C1632" s="441"/>
      <c r="D1632" s="441"/>
      <c r="E1632" s="442"/>
      <c r="F1632" s="442"/>
      <c r="G1632" s="442"/>
      <c r="H1632" s="442"/>
      <c r="I1632" s="442"/>
      <c r="J1632" s="442"/>
      <c r="K1632" s="442"/>
      <c r="L1632" s="442"/>
      <c r="M1632" s="442"/>
      <c r="N1632" s="442"/>
      <c r="O1632" s="442"/>
      <c r="P1632" s="442"/>
      <c r="Q1632" s="442"/>
      <c r="R1632" s="443"/>
      <c r="S1632" s="442"/>
      <c r="T1632" s="442"/>
      <c r="U1632" s="442"/>
      <c r="V1632" s="441"/>
      <c r="W1632" s="444"/>
      <c r="X1632" s="441"/>
      <c r="Y1632" s="441"/>
      <c r="Z1632" s="442"/>
      <c r="AA1632" s="442"/>
      <c r="AB1632" s="442"/>
      <c r="AC1632" s="442"/>
      <c r="AD1632" s="442"/>
      <c r="AE1632" s="771"/>
      <c r="AF1632" s="771"/>
      <c r="AG1632" s="771"/>
      <c r="AH1632" s="771"/>
      <c r="AI1632" s="771"/>
      <c r="AJ1632" s="771"/>
      <c r="AK1632" s="771"/>
      <c r="AL1632" s="771"/>
      <c r="AM1632" s="771"/>
      <c r="AN1632" s="771"/>
      <c r="AO1632" s="771"/>
      <c r="AP1632" s="771"/>
      <c r="AQ1632" s="771"/>
      <c r="AR1632" s="771"/>
      <c r="AS1632" s="787"/>
    </row>
    <row r="1633" spans="1:45" ht="19.5" customHeight="1">
      <c r="B1633" s="364" t="s">
        <v>588</v>
      </c>
      <c r="C1633" s="383"/>
      <c r="D1633" s="384"/>
      <c r="E1633" s="384"/>
      <c r="F1633" s="384"/>
      <c r="G1633" s="384"/>
      <c r="H1633" s="384"/>
      <c r="I1633" s="384"/>
      <c r="J1633" s="384"/>
      <c r="K1633" s="384"/>
      <c r="L1633" s="384"/>
      <c r="M1633" s="384"/>
      <c r="N1633" s="384"/>
      <c r="O1633" s="384"/>
      <c r="P1633" s="384"/>
      <c r="Q1633" s="384"/>
      <c r="R1633" s="384"/>
      <c r="S1633" s="384"/>
      <c r="T1633" s="384"/>
      <c r="U1633" s="384"/>
      <c r="V1633" s="367"/>
      <c r="W1633" s="368"/>
      <c r="X1633" s="384"/>
      <c r="Y1633" s="384"/>
      <c r="Z1633" s="384"/>
      <c r="AA1633" s="384"/>
      <c r="AB1633" s="384"/>
      <c r="AC1633" s="384"/>
      <c r="AD1633" s="384"/>
      <c r="AE1633" s="405"/>
      <c r="AF1633" s="405"/>
      <c r="AG1633" s="405"/>
      <c r="AH1633" s="405"/>
      <c r="AI1633" s="405"/>
      <c r="AJ1633" s="405"/>
      <c r="AK1633" s="405"/>
      <c r="AL1633" s="405"/>
      <c r="AM1633" s="405"/>
      <c r="AN1633" s="405"/>
      <c r="AO1633" s="405"/>
      <c r="AP1633" s="405"/>
      <c r="AQ1633" s="405"/>
      <c r="AR1633" s="405"/>
      <c r="AS1633" s="385"/>
    </row>
    <row r="1634" spans="1:45" ht="19.5" customHeight="1">
      <c r="B1634" s="760"/>
      <c r="C1634" s="761"/>
      <c r="D1634" s="742"/>
      <c r="E1634" s="742"/>
      <c r="F1634" s="742"/>
      <c r="G1634" s="742"/>
      <c r="H1634" s="742"/>
      <c r="I1634" s="742"/>
      <c r="J1634" s="742"/>
      <c r="K1634" s="742"/>
      <c r="L1634" s="742"/>
      <c r="M1634" s="742"/>
      <c r="N1634" s="742"/>
      <c r="O1634" s="742"/>
      <c r="P1634" s="742"/>
      <c r="Q1634" s="742"/>
      <c r="R1634" s="742"/>
      <c r="S1634" s="742"/>
      <c r="T1634" s="742"/>
      <c r="U1634" s="742"/>
      <c r="V1634" s="301"/>
      <c r="W1634" s="762"/>
      <c r="X1634" s="742"/>
      <c r="Y1634" s="742"/>
      <c r="Z1634" s="742"/>
      <c r="AA1634" s="742"/>
      <c r="AB1634" s="742"/>
      <c r="AC1634" s="742"/>
      <c r="AD1634" s="742"/>
      <c r="AE1634" s="252"/>
      <c r="AF1634" s="252"/>
      <c r="AG1634" s="252"/>
      <c r="AH1634" s="252"/>
      <c r="AI1634" s="252"/>
      <c r="AJ1634" s="252"/>
      <c r="AK1634" s="252"/>
      <c r="AL1634" s="252"/>
      <c r="AM1634" s="252"/>
      <c r="AN1634" s="252"/>
      <c r="AO1634" s="252"/>
      <c r="AP1634" s="252"/>
      <c r="AQ1634" s="252"/>
      <c r="AR1634" s="252"/>
      <c r="AS1634" s="253"/>
    </row>
    <row r="1635" spans="1:45" ht="15.75">
      <c r="B1635" s="277" t="s">
        <v>811</v>
      </c>
      <c r="C1635" s="278"/>
      <c r="D1635" s="579" t="s">
        <v>523</v>
      </c>
      <c r="E1635" s="250"/>
      <c r="F1635" s="579"/>
      <c r="G1635" s="250"/>
      <c r="H1635" s="250"/>
      <c r="I1635" s="250"/>
      <c r="J1635" s="250"/>
      <c r="K1635" s="250"/>
      <c r="L1635" s="250"/>
      <c r="M1635" s="250"/>
      <c r="N1635" s="250"/>
      <c r="O1635" s="250"/>
      <c r="P1635" s="250"/>
      <c r="Q1635" s="250"/>
      <c r="R1635" s="278"/>
      <c r="S1635" s="250"/>
      <c r="T1635" s="250"/>
      <c r="U1635" s="250"/>
      <c r="V1635" s="250"/>
      <c r="W1635" s="250"/>
      <c r="X1635" s="250"/>
      <c r="Y1635" s="250"/>
      <c r="Z1635" s="250"/>
      <c r="AA1635" s="250"/>
      <c r="AB1635" s="250"/>
      <c r="AC1635" s="250"/>
      <c r="AD1635" s="250"/>
      <c r="AE1635" s="267"/>
      <c r="AF1635" s="264"/>
      <c r="AG1635" s="264"/>
      <c r="AH1635" s="264"/>
      <c r="AI1635" s="264"/>
      <c r="AJ1635" s="264"/>
      <c r="AK1635" s="264"/>
      <c r="AL1635" s="264"/>
      <c r="AM1635" s="264"/>
      <c r="AN1635" s="264"/>
      <c r="AO1635" s="264"/>
      <c r="AP1635" s="264"/>
      <c r="AQ1635" s="264"/>
      <c r="AR1635" s="264"/>
    </row>
    <row r="1636" spans="1:45" ht="39.75" customHeight="1">
      <c r="B1636" s="935" t="s">
        <v>211</v>
      </c>
      <c r="C1636" s="937" t="s">
        <v>33</v>
      </c>
      <c r="D1636" s="281" t="s">
        <v>421</v>
      </c>
      <c r="E1636" s="941" t="s">
        <v>209</v>
      </c>
      <c r="F1636" s="942"/>
      <c r="G1636" s="942"/>
      <c r="H1636" s="942"/>
      <c r="I1636" s="942"/>
      <c r="J1636" s="942"/>
      <c r="K1636" s="942"/>
      <c r="L1636" s="942"/>
      <c r="M1636" s="942"/>
      <c r="N1636" s="942"/>
      <c r="O1636" s="942"/>
      <c r="P1636" s="943"/>
      <c r="Q1636" s="939" t="s">
        <v>213</v>
      </c>
      <c r="R1636" s="281" t="s">
        <v>422</v>
      </c>
      <c r="S1636" s="932" t="s">
        <v>212</v>
      </c>
      <c r="T1636" s="933"/>
      <c r="U1636" s="933"/>
      <c r="V1636" s="933"/>
      <c r="W1636" s="933"/>
      <c r="X1636" s="933"/>
      <c r="Y1636" s="933"/>
      <c r="Z1636" s="933"/>
      <c r="AA1636" s="933"/>
      <c r="AB1636" s="933"/>
      <c r="AC1636" s="933"/>
      <c r="AD1636" s="944"/>
      <c r="AE1636" s="932" t="s">
        <v>242</v>
      </c>
      <c r="AF1636" s="933"/>
      <c r="AG1636" s="933"/>
      <c r="AH1636" s="933"/>
      <c r="AI1636" s="933"/>
      <c r="AJ1636" s="933"/>
      <c r="AK1636" s="933"/>
      <c r="AL1636" s="933"/>
      <c r="AM1636" s="933"/>
      <c r="AN1636" s="933"/>
      <c r="AO1636" s="933"/>
      <c r="AP1636" s="933"/>
      <c r="AQ1636" s="933"/>
      <c r="AR1636" s="933"/>
      <c r="AS1636" s="934"/>
    </row>
    <row r="1637" spans="1:45" ht="65.25" customHeight="1">
      <c r="B1637" s="936"/>
      <c r="C1637" s="938"/>
      <c r="D1637" s="282">
        <v>2025</v>
      </c>
      <c r="E1637" s="282">
        <v>2026</v>
      </c>
      <c r="F1637" s="282">
        <v>2027</v>
      </c>
      <c r="G1637" s="282">
        <v>2028</v>
      </c>
      <c r="H1637" s="282">
        <v>2029</v>
      </c>
      <c r="I1637" s="282">
        <v>2030</v>
      </c>
      <c r="J1637" s="282">
        <v>2031</v>
      </c>
      <c r="K1637" s="282">
        <v>2032</v>
      </c>
      <c r="L1637" s="282">
        <v>2033</v>
      </c>
      <c r="M1637" s="282">
        <v>2034</v>
      </c>
      <c r="N1637" s="282">
        <v>2035</v>
      </c>
      <c r="O1637" s="282">
        <v>2036</v>
      </c>
      <c r="P1637" s="282">
        <v>2037</v>
      </c>
      <c r="Q1637" s="940"/>
      <c r="R1637" s="282">
        <v>2025</v>
      </c>
      <c r="S1637" s="282">
        <v>2026</v>
      </c>
      <c r="T1637" s="282">
        <v>2027</v>
      </c>
      <c r="U1637" s="282">
        <v>2028</v>
      </c>
      <c r="V1637" s="282">
        <v>2029</v>
      </c>
      <c r="W1637" s="282">
        <v>2030</v>
      </c>
      <c r="X1637" s="282">
        <v>2031</v>
      </c>
      <c r="Y1637" s="282">
        <v>2032</v>
      </c>
      <c r="Z1637" s="282">
        <v>2033</v>
      </c>
      <c r="AA1637" s="282">
        <v>2034</v>
      </c>
      <c r="AB1637" s="282">
        <v>2035</v>
      </c>
      <c r="AC1637" s="282">
        <v>2036</v>
      </c>
      <c r="AD1637" s="282">
        <v>2037</v>
      </c>
      <c r="AE1637" s="282" t="str">
        <f>'1.  LRAMVA Summary'!$D$53</f>
        <v>Residential</v>
      </c>
      <c r="AF1637" s="282" t="str">
        <f>'1.  LRAMVA Summary'!$E$53</f>
        <v>GS&lt;50 kW</v>
      </c>
      <c r="AG1637" s="282" t="str">
        <f>'1.  LRAMVA Summary'!$F$53</f>
        <v>General Service 50 to 4,999 kW</v>
      </c>
      <c r="AH1637" s="282" t="str">
        <f>'1.  LRAMVA Summary'!$G$53</f>
        <v>Large Use</v>
      </c>
      <c r="AI1637" s="282" t="str">
        <f>'1.  LRAMVA Summary'!$H$53</f>
        <v>Large Use 2</v>
      </c>
      <c r="AJ1637" s="282" t="str">
        <f>'1.  LRAMVA Summary'!$I$53</f>
        <v>Street Lighting</v>
      </c>
      <c r="AK1637" s="282" t="str">
        <f>'1.  LRAMVA Summary'!$J$53</f>
        <v>Unmetered Scattered Load</v>
      </c>
      <c r="AL1637" s="282" t="str">
        <f>'1.  LRAMVA Summary'!$K$53</f>
        <v/>
      </c>
      <c r="AM1637" s="282" t="str">
        <f>'1.  LRAMVA Summary'!$L$53</f>
        <v/>
      </c>
      <c r="AN1637" s="282" t="str">
        <f>'1.  LRAMVA Summary'!$M$53</f>
        <v/>
      </c>
      <c r="AO1637" s="282" t="str">
        <f>'1.  LRAMVA Summary'!$N$53</f>
        <v/>
      </c>
      <c r="AP1637" s="282" t="str">
        <f>'1.  LRAMVA Summary'!$O$53</f>
        <v/>
      </c>
      <c r="AQ1637" s="282" t="str">
        <f>'1.  LRAMVA Summary'!$P$53</f>
        <v/>
      </c>
      <c r="AR1637" s="282" t="str">
        <f>'1.  LRAMVA Summary'!$Q$53</f>
        <v/>
      </c>
      <c r="AS1637" s="284" t="str">
        <f>'1.  LRAMVA Summary'!$R$53</f>
        <v>Total</v>
      </c>
    </row>
    <row r="1638" spans="1:45" ht="15" customHeight="1" outlineLevel="1">
      <c r="A1638" s="521"/>
      <c r="B1638" s="291"/>
      <c r="C1638" s="302"/>
      <c r="D1638" s="288"/>
      <c r="E1638" s="288"/>
      <c r="F1638" s="288"/>
      <c r="G1638" s="288"/>
      <c r="H1638" s="288"/>
      <c r="I1638" s="288"/>
      <c r="J1638" s="288"/>
      <c r="K1638" s="288"/>
      <c r="L1638" s="288"/>
      <c r="M1638" s="288"/>
      <c r="N1638" s="288"/>
      <c r="O1638" s="288"/>
      <c r="P1638" s="288"/>
      <c r="Q1638" s="288"/>
      <c r="R1638" s="288"/>
      <c r="S1638" s="288"/>
      <c r="T1638" s="288"/>
      <c r="U1638" s="288"/>
      <c r="V1638" s="288"/>
      <c r="W1638" s="288"/>
      <c r="X1638" s="288"/>
      <c r="Y1638" s="288"/>
      <c r="Z1638" s="288"/>
      <c r="AA1638" s="288"/>
      <c r="AB1638" s="288"/>
      <c r="AC1638" s="288"/>
      <c r="AD1638" s="288"/>
      <c r="AE1638" s="288">
        <f>'1.  LRAMVA Summary'!D695</f>
        <v>0</v>
      </c>
      <c r="AF1638" s="288">
        <f>'1.  LRAMVA Summary'!E695</f>
        <v>0</v>
      </c>
      <c r="AG1638" s="288">
        <f>'1.  LRAMVA Summary'!F695</f>
        <v>0</v>
      </c>
      <c r="AH1638" s="288">
        <f>'1.  LRAMVA Summary'!G695</f>
        <v>0</v>
      </c>
      <c r="AI1638" s="288">
        <f>'1.  LRAMVA Summary'!H695</f>
        <v>0</v>
      </c>
      <c r="AJ1638" s="288">
        <f>'1.  LRAMVA Summary'!I695</f>
        <v>0</v>
      </c>
      <c r="AK1638" s="288">
        <f>'1.  LRAMVA Summary'!J695</f>
        <v>0</v>
      </c>
      <c r="AL1638" s="288">
        <f>'1.  LRAMVA Summary'!K695</f>
        <v>0</v>
      </c>
      <c r="AM1638" s="288">
        <f>'1.  LRAMVA Summary'!L695</f>
        <v>0</v>
      </c>
      <c r="AN1638" s="288">
        <f>'1.  LRAMVA Summary'!M695</f>
        <v>0</v>
      </c>
      <c r="AO1638" s="288">
        <f>'1.  LRAMVA Summary'!N695</f>
        <v>0</v>
      </c>
      <c r="AP1638" s="288">
        <f>'1.  LRAMVA Summary'!O695</f>
        <v>0</v>
      </c>
      <c r="AQ1638" s="288">
        <f>'1.  LRAMVA Summary'!P695</f>
        <v>0</v>
      </c>
      <c r="AR1638" s="288">
        <f>'1.  LRAMVA Summary'!Q695</f>
        <v>0</v>
      </c>
      <c r="AS1638" s="289"/>
    </row>
    <row r="1639" spans="1:45" ht="15.75">
      <c r="B1639" s="828"/>
      <c r="C1639" s="332"/>
      <c r="D1639" s="332"/>
      <c r="E1639" s="332"/>
      <c r="F1639" s="332"/>
      <c r="G1639" s="332"/>
      <c r="H1639" s="332"/>
      <c r="I1639" s="332"/>
      <c r="J1639" s="332"/>
      <c r="K1639" s="332"/>
      <c r="L1639" s="332"/>
      <c r="M1639" s="332"/>
      <c r="N1639" s="332"/>
      <c r="O1639" s="332"/>
      <c r="P1639" s="332"/>
      <c r="Q1639" s="332"/>
      <c r="R1639" s="332"/>
      <c r="S1639" s="332"/>
      <c r="T1639" s="332"/>
      <c r="U1639" s="332"/>
      <c r="V1639" s="332"/>
      <c r="W1639" s="332"/>
      <c r="X1639" s="332"/>
      <c r="Y1639" s="332"/>
      <c r="Z1639" s="332"/>
      <c r="AA1639" s="332"/>
      <c r="AB1639" s="332"/>
      <c r="AC1639" s="332"/>
      <c r="AD1639" s="833"/>
      <c r="AE1639" s="288" t="str">
        <f>'1.  LRAMVA Summary'!$D$54</f>
        <v>kWh</v>
      </c>
      <c r="AF1639" s="288" t="str">
        <f>'1.  LRAMVA Summary'!$E$54</f>
        <v>kWh</v>
      </c>
      <c r="AG1639" s="288" t="str">
        <f>'1.  LRAMVA Summary'!$F$54</f>
        <v>kW</v>
      </c>
      <c r="AH1639" s="288" t="str">
        <f>'1.  LRAMVA Summary'!$G$54</f>
        <v>kW</v>
      </c>
      <c r="AI1639" s="288" t="str">
        <f>'1.  LRAMVA Summary'!$H$54</f>
        <v>kW</v>
      </c>
      <c r="AJ1639" s="288" t="str">
        <f>'1.  LRAMVA Summary'!$I$54</f>
        <v>kW</v>
      </c>
      <c r="AK1639" s="288" t="str">
        <f>'1.  LRAMVA Summary'!$J$54</f>
        <v>kWh</v>
      </c>
      <c r="AL1639" s="288">
        <f>'1.  LRAMVA Summary'!$K$54</f>
        <v>0</v>
      </c>
      <c r="AM1639" s="288">
        <f>'1.  LRAMVA Summary'!$L$54</f>
        <v>0</v>
      </c>
      <c r="AN1639" s="288">
        <f>'1.  LRAMVA Summary'!$M$54</f>
        <v>0</v>
      </c>
      <c r="AO1639" s="288">
        <f>'1.  LRAMVA Summary'!$N$54</f>
        <v>0</v>
      </c>
      <c r="AP1639" s="288">
        <f>'1.  LRAMVA Summary'!$O$54</f>
        <v>0</v>
      </c>
      <c r="AQ1639" s="288">
        <f>'1.  LRAMVA Summary'!$P$54</f>
        <v>0</v>
      </c>
      <c r="AR1639" s="288">
        <f>'1.  LRAMVA Summary'!$Q$54</f>
        <v>0</v>
      </c>
      <c r="AS1639" s="327"/>
    </row>
    <row r="1640" spans="1:45" ht="15.75">
      <c r="B1640" s="829" t="s">
        <v>958</v>
      </c>
      <c r="C1640" s="332"/>
      <c r="D1640" s="332"/>
      <c r="E1640" s="332"/>
      <c r="F1640" s="332"/>
      <c r="G1640" s="332"/>
      <c r="H1640" s="332"/>
      <c r="I1640" s="332"/>
      <c r="J1640" s="332"/>
      <c r="K1640" s="332"/>
      <c r="L1640" s="332"/>
      <c r="M1640" s="332"/>
      <c r="N1640" s="332"/>
      <c r="O1640" s="332"/>
      <c r="P1640" s="332"/>
      <c r="Q1640" s="332"/>
      <c r="R1640" s="332"/>
      <c r="S1640" s="332"/>
      <c r="T1640" s="332"/>
      <c r="U1640" s="332"/>
      <c r="V1640" s="332"/>
      <c r="W1640" s="332"/>
      <c r="X1640" s="332"/>
      <c r="Y1640" s="332"/>
      <c r="Z1640" s="332"/>
      <c r="AA1640" s="332"/>
      <c r="AB1640" s="332"/>
      <c r="AC1640" s="332"/>
      <c r="AD1640" s="833"/>
      <c r="AE1640" s="831">
        <v>0</v>
      </c>
      <c r="AF1640" s="826">
        <v>0</v>
      </c>
      <c r="AG1640" s="826">
        <v>0</v>
      </c>
      <c r="AH1640" s="826">
        <v>0</v>
      </c>
      <c r="AI1640" s="826">
        <v>0</v>
      </c>
      <c r="AJ1640" s="826">
        <v>0</v>
      </c>
      <c r="AK1640" s="826">
        <v>0</v>
      </c>
      <c r="AL1640" s="826">
        <v>0</v>
      </c>
      <c r="AM1640" s="826">
        <v>0</v>
      </c>
      <c r="AN1640" s="826">
        <v>0</v>
      </c>
      <c r="AO1640" s="826">
        <v>0</v>
      </c>
      <c r="AP1640" s="826">
        <v>0</v>
      </c>
      <c r="AQ1640" s="826">
        <v>0</v>
      </c>
      <c r="AR1640" s="826">
        <v>0</v>
      </c>
      <c r="AS1640" s="827"/>
    </row>
    <row r="1641" spans="1:45" ht="15.75">
      <c r="B1641" s="830" t="s">
        <v>781</v>
      </c>
      <c r="C1641" s="399"/>
      <c r="D1641" s="399"/>
      <c r="E1641" s="399"/>
      <c r="F1641" s="399"/>
      <c r="G1641" s="399"/>
      <c r="H1641" s="399"/>
      <c r="I1641" s="399"/>
      <c r="J1641" s="399"/>
      <c r="K1641" s="399"/>
      <c r="L1641" s="399"/>
      <c r="M1641" s="399"/>
      <c r="N1641" s="399"/>
      <c r="O1641" s="399"/>
      <c r="P1641" s="399"/>
      <c r="Q1641" s="399"/>
      <c r="R1641" s="399"/>
      <c r="S1641" s="399"/>
      <c r="T1641" s="399"/>
      <c r="U1641" s="399"/>
      <c r="V1641" s="399"/>
      <c r="W1641" s="399"/>
      <c r="X1641" s="399"/>
      <c r="Y1641" s="399"/>
      <c r="Z1641" s="399"/>
      <c r="AA1641" s="399"/>
      <c r="AB1641" s="399"/>
      <c r="AC1641" s="399"/>
      <c r="AD1641" s="834"/>
      <c r="AE1641" s="832">
        <f>HLOOKUP(AE1637,'2. LRAMVA Threshold'!$B$42:$Q$60,17,FALSE)</f>
        <v>0</v>
      </c>
      <c r="AF1641" s="832">
        <f>HLOOKUP(AF1637,'2. LRAMVA Threshold'!$B$42:$Q$60,17,FALSE)</f>
        <v>0</v>
      </c>
      <c r="AG1641" s="832">
        <f>HLOOKUP(AG1637,'2. LRAMVA Threshold'!$B$42:$Q$60,17,FALSE)</f>
        <v>0</v>
      </c>
      <c r="AH1641" s="832">
        <f>HLOOKUP(AH1637,'2. LRAMVA Threshold'!$B$42:$Q$60,17,FALSE)</f>
        <v>0</v>
      </c>
      <c r="AI1641" s="832">
        <f>HLOOKUP(AI1637,'2. LRAMVA Threshold'!$B$42:$Q$60,17,FALSE)</f>
        <v>0</v>
      </c>
      <c r="AJ1641" s="832">
        <f>HLOOKUP(AJ1637,'2. LRAMVA Threshold'!$B$42:$Q$60,17,FALSE)</f>
        <v>0</v>
      </c>
      <c r="AK1641" s="832">
        <f>HLOOKUP(AK1637,'2. LRAMVA Threshold'!$B$42:$Q$60,17,FALSE)</f>
        <v>0</v>
      </c>
      <c r="AL1641" s="832">
        <f>HLOOKUP(AL1637,'2. LRAMVA Threshold'!$B$42:$Q$60,17,FALSE)</f>
        <v>0</v>
      </c>
      <c r="AM1641" s="832">
        <f>HLOOKUP(AM1637,'2. LRAMVA Threshold'!$B$42:$Q$60,17,FALSE)</f>
        <v>0</v>
      </c>
      <c r="AN1641" s="832">
        <f>HLOOKUP(AN1637,'2. LRAMVA Threshold'!$B$42:$Q$60,17,FALSE)</f>
        <v>0</v>
      </c>
      <c r="AO1641" s="832">
        <f>HLOOKUP(AO1637,'2. LRAMVA Threshold'!$B$42:$Q$60,17,FALSE)</f>
        <v>0</v>
      </c>
      <c r="AP1641" s="832">
        <f>HLOOKUP(AP1637,'2. LRAMVA Threshold'!$B$42:$Q$60,17,FALSE)</f>
        <v>0</v>
      </c>
      <c r="AQ1641" s="832">
        <f>HLOOKUP(AQ1637,'2. LRAMVA Threshold'!$B$42:$Q$60,17,FALSE)</f>
        <v>0</v>
      </c>
      <c r="AR1641" s="832">
        <f>HLOOKUP(AR1637,'2. LRAMVA Threshold'!$B$42:$Q$60,17,FALSE)</f>
        <v>0</v>
      </c>
      <c r="AS1641" s="438"/>
    </row>
    <row r="1642" spans="1:45">
      <c r="B1642" s="390"/>
      <c r="C1642" s="330"/>
      <c r="D1642" s="331"/>
      <c r="E1642" s="331"/>
      <c r="F1642" s="331"/>
      <c r="G1642" s="331"/>
      <c r="H1642" s="331"/>
      <c r="I1642" s="331"/>
      <c r="J1642" s="331"/>
      <c r="K1642" s="331"/>
      <c r="L1642" s="331"/>
      <c r="M1642" s="331"/>
      <c r="N1642" s="331"/>
      <c r="O1642" s="331"/>
      <c r="P1642" s="331"/>
      <c r="Q1642" s="331"/>
      <c r="R1642" s="332"/>
      <c r="S1642" s="331"/>
      <c r="T1642" s="331"/>
      <c r="U1642" s="331"/>
      <c r="V1642" s="333"/>
      <c r="W1642" s="333"/>
      <c r="X1642" s="333"/>
      <c r="Y1642" s="333"/>
      <c r="Z1642" s="331"/>
      <c r="AA1642" s="331"/>
      <c r="AB1642" s="331"/>
      <c r="AC1642" s="331"/>
      <c r="AD1642" s="331"/>
      <c r="AE1642" s="432"/>
      <c r="AF1642" s="432"/>
      <c r="AG1642" s="432"/>
      <c r="AH1642" s="432"/>
      <c r="AI1642" s="432"/>
      <c r="AJ1642" s="432"/>
      <c r="AK1642" s="432"/>
      <c r="AL1642" s="395"/>
      <c r="AM1642" s="395"/>
      <c r="AN1642" s="395"/>
      <c r="AO1642" s="395"/>
      <c r="AP1642" s="395"/>
      <c r="AQ1642" s="395"/>
      <c r="AR1642" s="395"/>
      <c r="AS1642" s="396"/>
    </row>
    <row r="1643" spans="1:45">
      <c r="B1643" s="321" t="s">
        <v>739</v>
      </c>
      <c r="C1643" s="335"/>
      <c r="D1643" s="335"/>
      <c r="E1643" s="372"/>
      <c r="F1643" s="372"/>
      <c r="G1643" s="372"/>
      <c r="H1643" s="372"/>
      <c r="I1643" s="372"/>
      <c r="J1643" s="372"/>
      <c r="K1643" s="372"/>
      <c r="L1643" s="372"/>
      <c r="M1643" s="372"/>
      <c r="N1643" s="372"/>
      <c r="O1643" s="372"/>
      <c r="P1643" s="372"/>
      <c r="Q1643" s="372"/>
      <c r="R1643" s="288"/>
      <c r="S1643" s="337"/>
      <c r="T1643" s="337"/>
      <c r="U1643" s="337"/>
      <c r="V1643" s="336"/>
      <c r="W1643" s="336"/>
      <c r="X1643" s="336"/>
      <c r="Y1643" s="336"/>
      <c r="Z1643" s="337"/>
      <c r="AA1643" s="337"/>
      <c r="AB1643" s="337"/>
      <c r="AC1643" s="337"/>
      <c r="AD1643" s="337"/>
      <c r="AE1643" s="824">
        <f>HLOOKUP(AE35,'3.  Distribution Rates'!$C$122:$P$135,14,FALSE)</f>
        <v>0</v>
      </c>
      <c r="AF1643" s="824">
        <f>HLOOKUP(AF35,'3.  Distribution Rates'!$C$122:$P$135,14,FALSE)</f>
        <v>0</v>
      </c>
      <c r="AG1643" s="338">
        <f>HLOOKUP(AG35,'3.  Distribution Rates'!$C$122:$P$135,14,FALSE)</f>
        <v>0</v>
      </c>
      <c r="AH1643" s="338">
        <f>HLOOKUP(AH35,'3.  Distribution Rates'!$C$122:$P$135,14,FALSE)</f>
        <v>0</v>
      </c>
      <c r="AI1643" s="338">
        <f>HLOOKUP(AI35,'3.  Distribution Rates'!$C$122:$P$135,14,FALSE)</f>
        <v>0</v>
      </c>
      <c r="AJ1643" s="338">
        <f>HLOOKUP(AJ35,'3.  Distribution Rates'!$C$122:$P$135,14,FALSE)</f>
        <v>0</v>
      </c>
      <c r="AK1643" s="338">
        <f>HLOOKUP(AK35,'3.  Distribution Rates'!$C$122:$P$135,14,FALSE)</f>
        <v>0</v>
      </c>
      <c r="AL1643" s="338">
        <f>HLOOKUP(AL35,'3.  Distribution Rates'!$C$122:$P$135,14,FALSE)</f>
        <v>0</v>
      </c>
      <c r="AM1643" s="338">
        <f>HLOOKUP(AM35,'3.  Distribution Rates'!$C$122:$P$135,14,FALSE)</f>
        <v>0</v>
      </c>
      <c r="AN1643" s="338">
        <f>HLOOKUP(AN35,'3.  Distribution Rates'!$C$122:$P$135,14,FALSE)</f>
        <v>0</v>
      </c>
      <c r="AO1643" s="338">
        <f>HLOOKUP(AO35,'3.  Distribution Rates'!$C$122:$P$135,14,FALSE)</f>
        <v>0</v>
      </c>
      <c r="AP1643" s="338">
        <f>HLOOKUP(AP35,'3.  Distribution Rates'!$C$122:$P$135,14,FALSE)</f>
        <v>0</v>
      </c>
      <c r="AQ1643" s="338">
        <f>HLOOKUP(AQ35,'3.  Distribution Rates'!$C$122:$P$135,14,FALSE)</f>
        <v>0</v>
      </c>
      <c r="AR1643" s="338">
        <f>HLOOKUP(AR35,'3.  Distribution Rates'!$C$122:$P$135,14,FALSE)</f>
        <v>0</v>
      </c>
      <c r="AS1643" s="440"/>
    </row>
    <row r="1644" spans="1:45">
      <c r="B1644" s="321" t="s">
        <v>782</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'4.  2011-2014 LRAM'!AM148*AE1643</f>
        <v>0</v>
      </c>
      <c r="AF1644" s="374">
        <f>'4.  2011-2014 LRAM'!AN148*AF1643</f>
        <v>0</v>
      </c>
      <c r="AG1644" s="374">
        <f>'4.  2011-2014 LRAM'!AO148*AG1643</f>
        <v>0</v>
      </c>
      <c r="AH1644" s="374">
        <f>'4.  2011-2014 LRAM'!AP148*AH1643</f>
        <v>0</v>
      </c>
      <c r="AI1644" s="374">
        <f>'4.  2011-2014 LRAM'!AQ148*AI1643</f>
        <v>0</v>
      </c>
      <c r="AJ1644" s="374">
        <f>'4.  2011-2014 LRAM'!AR148*AJ1643</f>
        <v>0</v>
      </c>
      <c r="AK1644" s="374">
        <f>'4.  2011-2014 LRAM'!AS148*AK1643</f>
        <v>0</v>
      </c>
      <c r="AL1644" s="374">
        <f>'4.  2011-2014 LRAM'!AT148*AL1643</f>
        <v>0</v>
      </c>
      <c r="AM1644" s="374">
        <f>'4.  2011-2014 LRAM'!AU148*AM1643</f>
        <v>0</v>
      </c>
      <c r="AN1644" s="374">
        <f>'4.  2011-2014 LRAM'!AV148*AN1643</f>
        <v>0</v>
      </c>
      <c r="AO1644" s="374">
        <f>'4.  2011-2014 LRAM'!AW148*AO1643</f>
        <v>0</v>
      </c>
      <c r="AP1644" s="374">
        <f>'4.  2011-2014 LRAM'!AX148*AP1643</f>
        <v>0</v>
      </c>
      <c r="AQ1644" s="374">
        <f>'4.  2011-2014 LRAM'!AY148*AQ1643</f>
        <v>0</v>
      </c>
      <c r="AR1644" s="374">
        <f>'4.  2011-2014 LRAM'!AZ148*AR1643</f>
        <v>0</v>
      </c>
      <c r="AS1644" s="615">
        <f t="shared" ref="AS1644:AS1647" si="3643">SUM(AE1644:AR1644)</f>
        <v>0</v>
      </c>
    </row>
    <row r="1645" spans="1:45">
      <c r="B1645" s="321" t="s">
        <v>783</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'4.  2011-2014 LRAM'!AM287*AE1643</f>
        <v>0</v>
      </c>
      <c r="AF1645" s="374">
        <f>'4.  2011-2014 LRAM'!AN287*AF1643</f>
        <v>0</v>
      </c>
      <c r="AG1645" s="374">
        <f>'4.  2011-2014 LRAM'!AO287*AG1643</f>
        <v>0</v>
      </c>
      <c r="AH1645" s="374">
        <f>'4.  2011-2014 LRAM'!AP287*AH1643</f>
        <v>0</v>
      </c>
      <c r="AI1645" s="374">
        <f>'4.  2011-2014 LRAM'!AQ287*AI1643</f>
        <v>0</v>
      </c>
      <c r="AJ1645" s="374">
        <f>'4.  2011-2014 LRAM'!AR287*AJ1643</f>
        <v>0</v>
      </c>
      <c r="AK1645" s="374">
        <f>'4.  2011-2014 LRAM'!AS287*AK1643</f>
        <v>0</v>
      </c>
      <c r="AL1645" s="374">
        <f>'4.  2011-2014 LRAM'!AT287*AL1643</f>
        <v>0</v>
      </c>
      <c r="AM1645" s="374">
        <f>'4.  2011-2014 LRAM'!AU287*AM1643</f>
        <v>0</v>
      </c>
      <c r="AN1645" s="374">
        <f>'4.  2011-2014 LRAM'!AV287*AN1643</f>
        <v>0</v>
      </c>
      <c r="AO1645" s="374">
        <f>'4.  2011-2014 LRAM'!AW287*AO1643</f>
        <v>0</v>
      </c>
      <c r="AP1645" s="374">
        <f>'4.  2011-2014 LRAM'!AX287*AP1643</f>
        <v>0</v>
      </c>
      <c r="AQ1645" s="374">
        <f>'4.  2011-2014 LRAM'!AY287*AQ1643</f>
        <v>0</v>
      </c>
      <c r="AR1645" s="374">
        <f>'4.  2011-2014 LRAM'!AZ287*AR1643</f>
        <v>0</v>
      </c>
      <c r="AS1645" s="615">
        <f t="shared" si="3643"/>
        <v>0</v>
      </c>
    </row>
    <row r="1646" spans="1:45">
      <c r="B1646" s="321" t="s">
        <v>784</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'4.  2011-2014 LRAM'!AM423*AE1643</f>
        <v>0</v>
      </c>
      <c r="AF1646" s="374">
        <f>'4.  2011-2014 LRAM'!AN423*AF1643</f>
        <v>0</v>
      </c>
      <c r="AG1646" s="374">
        <f>'4.  2011-2014 LRAM'!AO423*AG1643</f>
        <v>0</v>
      </c>
      <c r="AH1646" s="374">
        <f>'4.  2011-2014 LRAM'!AP423*AH1643</f>
        <v>0</v>
      </c>
      <c r="AI1646" s="374">
        <f>'4.  2011-2014 LRAM'!AQ423*AI1643</f>
        <v>0</v>
      </c>
      <c r="AJ1646" s="374">
        <f>'4.  2011-2014 LRAM'!AR423*AJ1643</f>
        <v>0</v>
      </c>
      <c r="AK1646" s="374">
        <f>'4.  2011-2014 LRAM'!AS423*AK1643</f>
        <v>0</v>
      </c>
      <c r="AL1646" s="374">
        <f>'4.  2011-2014 LRAM'!AT423*AL1643</f>
        <v>0</v>
      </c>
      <c r="AM1646" s="374">
        <f>'4.  2011-2014 LRAM'!AU423*AM1643</f>
        <v>0</v>
      </c>
      <c r="AN1646" s="374">
        <f>'4.  2011-2014 LRAM'!AV423*AN1643</f>
        <v>0</v>
      </c>
      <c r="AO1646" s="374">
        <f>'4.  2011-2014 LRAM'!AW423*AO1643</f>
        <v>0</v>
      </c>
      <c r="AP1646" s="374">
        <f>'4.  2011-2014 LRAM'!AX423*AP1643</f>
        <v>0</v>
      </c>
      <c r="AQ1646" s="374">
        <f>'4.  2011-2014 LRAM'!AY423*AQ1643</f>
        <v>0</v>
      </c>
      <c r="AR1646" s="374">
        <f>'4.  2011-2014 LRAM'!AZ423*AR1643</f>
        <v>0</v>
      </c>
      <c r="AS1646" s="615">
        <f t="shared" si="3643"/>
        <v>0</v>
      </c>
    </row>
    <row r="1647" spans="1:45">
      <c r="B1647" s="321" t="s">
        <v>785</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'4.  2011-2014 LRAM'!AM560*AE1643</f>
        <v>0</v>
      </c>
      <c r="AF1647" s="374">
        <f>'4.  2011-2014 LRAM'!AN560*AF1643</f>
        <v>0</v>
      </c>
      <c r="AG1647" s="374">
        <f>'4.  2011-2014 LRAM'!AO560*AG1643</f>
        <v>0</v>
      </c>
      <c r="AH1647" s="374">
        <f>'4.  2011-2014 LRAM'!AP560*AH1643</f>
        <v>0</v>
      </c>
      <c r="AI1647" s="374">
        <f>'4.  2011-2014 LRAM'!AQ560*AI1643</f>
        <v>0</v>
      </c>
      <c r="AJ1647" s="374">
        <f>'4.  2011-2014 LRAM'!AR560*AJ1643</f>
        <v>0</v>
      </c>
      <c r="AK1647" s="374">
        <f>'4.  2011-2014 LRAM'!AS560*AK1643</f>
        <v>0</v>
      </c>
      <c r="AL1647" s="374">
        <f>'4.  2011-2014 LRAM'!AT560*AL1643</f>
        <v>0</v>
      </c>
      <c r="AM1647" s="374">
        <f>'4.  2011-2014 LRAM'!AU560*AM1643</f>
        <v>0</v>
      </c>
      <c r="AN1647" s="374">
        <f>'4.  2011-2014 LRAM'!AV560*AN1643</f>
        <v>0</v>
      </c>
      <c r="AO1647" s="374">
        <f>'4.  2011-2014 LRAM'!AW560*AO1643</f>
        <v>0</v>
      </c>
      <c r="AP1647" s="374">
        <f>'4.  2011-2014 LRAM'!AX560*AP1643</f>
        <v>0</v>
      </c>
      <c r="AQ1647" s="374">
        <f>'4.  2011-2014 LRAM'!AY560*AQ1643</f>
        <v>0</v>
      </c>
      <c r="AR1647" s="374">
        <f>'4.  2011-2014 LRAM'!AZ560*AR1643</f>
        <v>0</v>
      </c>
      <c r="AS1647" s="615">
        <f t="shared" si="3643"/>
        <v>0</v>
      </c>
    </row>
    <row r="1648" spans="1:45">
      <c r="B1648" s="321" t="s">
        <v>786</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644">AE217*AE1643</f>
        <v>0</v>
      </c>
      <c r="AF1648" s="374">
        <f t="shared" si="3644"/>
        <v>0</v>
      </c>
      <c r="AG1648" s="374">
        <f t="shared" si="3644"/>
        <v>0</v>
      </c>
      <c r="AH1648" s="374">
        <f t="shared" si="3644"/>
        <v>0</v>
      </c>
      <c r="AI1648" s="374">
        <f t="shared" si="3644"/>
        <v>0</v>
      </c>
      <c r="AJ1648" s="374">
        <f t="shared" si="3644"/>
        <v>0</v>
      </c>
      <c r="AK1648" s="374">
        <f t="shared" si="3644"/>
        <v>0</v>
      </c>
      <c r="AL1648" s="374">
        <f t="shared" si="3644"/>
        <v>0</v>
      </c>
      <c r="AM1648" s="374">
        <f t="shared" si="3644"/>
        <v>0</v>
      </c>
      <c r="AN1648" s="374">
        <f t="shared" si="3644"/>
        <v>0</v>
      </c>
      <c r="AO1648" s="374">
        <f t="shared" si="3644"/>
        <v>0</v>
      </c>
      <c r="AP1648" s="374">
        <f t="shared" si="3644"/>
        <v>0</v>
      </c>
      <c r="AQ1648" s="374">
        <f t="shared" si="3644"/>
        <v>0</v>
      </c>
      <c r="AR1648" s="374">
        <f t="shared" si="3644"/>
        <v>0</v>
      </c>
      <c r="AS1648" s="615">
        <f>SUM(AE1648:AR1648)</f>
        <v>0</v>
      </c>
    </row>
    <row r="1649" spans="2:45">
      <c r="B1649" s="321" t="s">
        <v>787</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645">AE407*AE1643</f>
        <v>0</v>
      </c>
      <c r="AF1649" s="374">
        <f t="shared" si="3645"/>
        <v>0</v>
      </c>
      <c r="AG1649" s="374">
        <f t="shared" si="3645"/>
        <v>0</v>
      </c>
      <c r="AH1649" s="374">
        <f t="shared" si="3645"/>
        <v>0</v>
      </c>
      <c r="AI1649" s="374">
        <f t="shared" si="3645"/>
        <v>0</v>
      </c>
      <c r="AJ1649" s="374">
        <f t="shared" si="3645"/>
        <v>0</v>
      </c>
      <c r="AK1649" s="374">
        <f t="shared" si="3645"/>
        <v>0</v>
      </c>
      <c r="AL1649" s="374">
        <f t="shared" si="3645"/>
        <v>0</v>
      </c>
      <c r="AM1649" s="374">
        <f t="shared" si="3645"/>
        <v>0</v>
      </c>
      <c r="AN1649" s="374">
        <f t="shared" si="3645"/>
        <v>0</v>
      </c>
      <c r="AO1649" s="374">
        <f t="shared" si="3645"/>
        <v>0</v>
      </c>
      <c r="AP1649" s="374">
        <f t="shared" si="3645"/>
        <v>0</v>
      </c>
      <c r="AQ1649" s="374">
        <f t="shared" si="3645"/>
        <v>0</v>
      </c>
      <c r="AR1649" s="374">
        <f t="shared" si="3645"/>
        <v>0</v>
      </c>
      <c r="AS1649" s="615">
        <f t="shared" ref="AS1649:AS1656" si="3646">SUM(AE1649:AR1649)</f>
        <v>0</v>
      </c>
    </row>
    <row r="1650" spans="2:45">
      <c r="B1650" s="321" t="s">
        <v>788</v>
      </c>
      <c r="C1650" s="342"/>
      <c r="D1650" s="306"/>
      <c r="E1650" s="276"/>
      <c r="F1650" s="276"/>
      <c r="G1650" s="276"/>
      <c r="H1650" s="276"/>
      <c r="I1650" s="276"/>
      <c r="J1650" s="276"/>
      <c r="K1650" s="276"/>
      <c r="L1650" s="276"/>
      <c r="M1650" s="276"/>
      <c r="N1650" s="276"/>
      <c r="O1650" s="276"/>
      <c r="P1650" s="276"/>
      <c r="Q1650" s="276"/>
      <c r="R1650" s="288"/>
      <c r="S1650" s="276"/>
      <c r="T1650" s="276"/>
      <c r="U1650" s="276"/>
      <c r="V1650" s="306"/>
      <c r="W1650" s="306"/>
      <c r="X1650" s="306"/>
      <c r="Y1650" s="306"/>
      <c r="Z1650" s="276"/>
      <c r="AA1650" s="276"/>
      <c r="AB1650" s="276"/>
      <c r="AC1650" s="276"/>
      <c r="AD1650" s="276"/>
      <c r="AE1650" s="374">
        <f t="shared" ref="AE1650:AR1650" si="3647">AE603*AE1643</f>
        <v>0</v>
      </c>
      <c r="AF1650" s="374">
        <f t="shared" si="3647"/>
        <v>0</v>
      </c>
      <c r="AG1650" s="374">
        <f t="shared" si="3647"/>
        <v>0</v>
      </c>
      <c r="AH1650" s="374">
        <f t="shared" si="3647"/>
        <v>0</v>
      </c>
      <c r="AI1650" s="374">
        <f t="shared" si="3647"/>
        <v>0</v>
      </c>
      <c r="AJ1650" s="374">
        <f t="shared" si="3647"/>
        <v>0</v>
      </c>
      <c r="AK1650" s="374">
        <f t="shared" si="3647"/>
        <v>0</v>
      </c>
      <c r="AL1650" s="374">
        <f t="shared" si="3647"/>
        <v>0</v>
      </c>
      <c r="AM1650" s="374">
        <f t="shared" si="3647"/>
        <v>0</v>
      </c>
      <c r="AN1650" s="374">
        <f t="shared" si="3647"/>
        <v>0</v>
      </c>
      <c r="AO1650" s="374">
        <f t="shared" si="3647"/>
        <v>0</v>
      </c>
      <c r="AP1650" s="374">
        <f t="shared" si="3647"/>
        <v>0</v>
      </c>
      <c r="AQ1650" s="374">
        <f t="shared" si="3647"/>
        <v>0</v>
      </c>
      <c r="AR1650" s="374">
        <f t="shared" si="3647"/>
        <v>0</v>
      </c>
      <c r="AS1650" s="615">
        <f t="shared" si="3646"/>
        <v>0</v>
      </c>
    </row>
    <row r="1651" spans="2:45">
      <c r="B1651" s="321" t="s">
        <v>789</v>
      </c>
      <c r="C1651" s="342"/>
      <c r="D1651" s="306"/>
      <c r="E1651" s="276"/>
      <c r="F1651" s="276"/>
      <c r="G1651" s="276"/>
      <c r="H1651" s="276"/>
      <c r="I1651" s="276"/>
      <c r="J1651" s="276"/>
      <c r="K1651" s="276"/>
      <c r="L1651" s="276"/>
      <c r="M1651" s="276"/>
      <c r="N1651" s="276"/>
      <c r="O1651" s="276"/>
      <c r="P1651" s="276"/>
      <c r="Q1651" s="276"/>
      <c r="R1651" s="288"/>
      <c r="S1651" s="276"/>
      <c r="T1651" s="276"/>
      <c r="U1651" s="276"/>
      <c r="V1651" s="306"/>
      <c r="W1651" s="306"/>
      <c r="X1651" s="306"/>
      <c r="Y1651" s="306"/>
      <c r="Z1651" s="276"/>
      <c r="AA1651" s="276"/>
      <c r="AB1651" s="276"/>
      <c r="AC1651" s="276"/>
      <c r="AD1651" s="276"/>
      <c r="AE1651" s="374">
        <f t="shared" ref="AE1651:AR1651" si="3648">AE1643*AE796</f>
        <v>0</v>
      </c>
      <c r="AF1651" s="374">
        <f t="shared" si="3648"/>
        <v>0</v>
      </c>
      <c r="AG1651" s="374">
        <f t="shared" si="3648"/>
        <v>0</v>
      </c>
      <c r="AH1651" s="374">
        <f t="shared" si="3648"/>
        <v>0</v>
      </c>
      <c r="AI1651" s="374">
        <f t="shared" si="3648"/>
        <v>0</v>
      </c>
      <c r="AJ1651" s="374">
        <f t="shared" si="3648"/>
        <v>0</v>
      </c>
      <c r="AK1651" s="374">
        <f t="shared" si="3648"/>
        <v>0</v>
      </c>
      <c r="AL1651" s="374">
        <f t="shared" si="3648"/>
        <v>0</v>
      </c>
      <c r="AM1651" s="374">
        <f t="shared" si="3648"/>
        <v>0</v>
      </c>
      <c r="AN1651" s="374">
        <f t="shared" si="3648"/>
        <v>0</v>
      </c>
      <c r="AO1651" s="374">
        <f t="shared" si="3648"/>
        <v>0</v>
      </c>
      <c r="AP1651" s="374">
        <f t="shared" si="3648"/>
        <v>0</v>
      </c>
      <c r="AQ1651" s="374">
        <f t="shared" si="3648"/>
        <v>0</v>
      </c>
      <c r="AR1651" s="374">
        <f t="shared" si="3648"/>
        <v>0</v>
      </c>
      <c r="AS1651" s="615">
        <f t="shared" si="3646"/>
        <v>0</v>
      </c>
    </row>
    <row r="1652" spans="2:45">
      <c r="B1652" s="321" t="s">
        <v>790</v>
      </c>
      <c r="C1652" s="342"/>
      <c r="D1652" s="306"/>
      <c r="E1652" s="276"/>
      <c r="F1652" s="276"/>
      <c r="G1652" s="276"/>
      <c r="H1652" s="276"/>
      <c r="I1652" s="276"/>
      <c r="J1652" s="276"/>
      <c r="K1652" s="276"/>
      <c r="L1652" s="276"/>
      <c r="M1652" s="276"/>
      <c r="N1652" s="276"/>
      <c r="O1652" s="276"/>
      <c r="P1652" s="276"/>
      <c r="Q1652" s="276"/>
      <c r="R1652" s="288"/>
      <c r="S1652" s="276"/>
      <c r="T1652" s="276"/>
      <c r="U1652" s="276"/>
      <c r="V1652" s="306"/>
      <c r="W1652" s="306"/>
      <c r="X1652" s="306"/>
      <c r="Y1652" s="306"/>
      <c r="Z1652" s="276"/>
      <c r="AA1652" s="276"/>
      <c r="AB1652" s="276"/>
      <c r="AC1652" s="276"/>
      <c r="AD1652" s="276"/>
      <c r="AE1652" s="374">
        <f t="shared" ref="AE1652:AR1652" si="3649">AE991*AE1643</f>
        <v>0</v>
      </c>
      <c r="AF1652" s="374">
        <f t="shared" si="3649"/>
        <v>0</v>
      </c>
      <c r="AG1652" s="374">
        <f t="shared" si="3649"/>
        <v>0</v>
      </c>
      <c r="AH1652" s="374">
        <f t="shared" si="3649"/>
        <v>0</v>
      </c>
      <c r="AI1652" s="374">
        <f t="shared" si="3649"/>
        <v>0</v>
      </c>
      <c r="AJ1652" s="374">
        <f t="shared" si="3649"/>
        <v>0</v>
      </c>
      <c r="AK1652" s="374">
        <f t="shared" si="3649"/>
        <v>0</v>
      </c>
      <c r="AL1652" s="374">
        <f t="shared" si="3649"/>
        <v>0</v>
      </c>
      <c r="AM1652" s="374">
        <f t="shared" si="3649"/>
        <v>0</v>
      </c>
      <c r="AN1652" s="374">
        <f t="shared" si="3649"/>
        <v>0</v>
      </c>
      <c r="AO1652" s="374">
        <f t="shared" si="3649"/>
        <v>0</v>
      </c>
      <c r="AP1652" s="374">
        <f t="shared" si="3649"/>
        <v>0</v>
      </c>
      <c r="AQ1652" s="374">
        <f t="shared" si="3649"/>
        <v>0</v>
      </c>
      <c r="AR1652" s="374">
        <f t="shared" si="3649"/>
        <v>0</v>
      </c>
      <c r="AS1652" s="615">
        <f t="shared" si="3646"/>
        <v>0</v>
      </c>
    </row>
    <row r="1653" spans="2:45">
      <c r="B1653" s="321" t="s">
        <v>791</v>
      </c>
      <c r="C1653" s="342"/>
      <c r="D1653" s="306"/>
      <c r="E1653" s="276"/>
      <c r="F1653" s="276"/>
      <c r="G1653" s="276"/>
      <c r="H1653" s="276"/>
      <c r="I1653" s="276"/>
      <c r="J1653" s="276"/>
      <c r="K1653" s="276"/>
      <c r="L1653" s="276"/>
      <c r="M1653" s="276"/>
      <c r="N1653" s="276"/>
      <c r="O1653" s="276"/>
      <c r="P1653" s="276"/>
      <c r="Q1653" s="276"/>
      <c r="R1653" s="288"/>
      <c r="S1653" s="276"/>
      <c r="T1653" s="276"/>
      <c r="U1653" s="276"/>
      <c r="V1653" s="306"/>
      <c r="W1653" s="306"/>
      <c r="X1653" s="306"/>
      <c r="Y1653" s="306"/>
      <c r="Z1653" s="276"/>
      <c r="AA1653" s="276"/>
      <c r="AB1653" s="276"/>
      <c r="AC1653" s="276"/>
      <c r="AD1653" s="276"/>
      <c r="AE1653" s="374">
        <f t="shared" ref="AE1653:AR1653" si="3650">AE1186*AE1643</f>
        <v>0</v>
      </c>
      <c r="AF1653" s="374">
        <f t="shared" si="3650"/>
        <v>0</v>
      </c>
      <c r="AG1653" s="374">
        <f t="shared" si="3650"/>
        <v>0</v>
      </c>
      <c r="AH1653" s="374">
        <f t="shared" si="3650"/>
        <v>0</v>
      </c>
      <c r="AI1653" s="374">
        <f t="shared" si="3650"/>
        <v>0</v>
      </c>
      <c r="AJ1653" s="374">
        <f t="shared" si="3650"/>
        <v>0</v>
      </c>
      <c r="AK1653" s="374">
        <f t="shared" si="3650"/>
        <v>0</v>
      </c>
      <c r="AL1653" s="374">
        <f t="shared" si="3650"/>
        <v>0</v>
      </c>
      <c r="AM1653" s="374">
        <f t="shared" si="3650"/>
        <v>0</v>
      </c>
      <c r="AN1653" s="374">
        <f t="shared" si="3650"/>
        <v>0</v>
      </c>
      <c r="AO1653" s="374">
        <f t="shared" si="3650"/>
        <v>0</v>
      </c>
      <c r="AP1653" s="374">
        <f t="shared" si="3650"/>
        <v>0</v>
      </c>
      <c r="AQ1653" s="374">
        <f t="shared" si="3650"/>
        <v>0</v>
      </c>
      <c r="AR1653" s="374">
        <f t="shared" si="3650"/>
        <v>0</v>
      </c>
      <c r="AS1653" s="615">
        <f t="shared" si="3646"/>
        <v>0</v>
      </c>
    </row>
    <row r="1654" spans="2:45">
      <c r="B1654" s="321" t="s">
        <v>792</v>
      </c>
      <c r="C1654" s="342"/>
      <c r="D1654" s="306"/>
      <c r="E1654" s="276"/>
      <c r="F1654" s="276"/>
      <c r="G1654" s="276"/>
      <c r="H1654" s="276"/>
      <c r="I1654" s="276"/>
      <c r="J1654" s="276"/>
      <c r="K1654" s="276"/>
      <c r="L1654" s="276"/>
      <c r="M1654" s="276"/>
      <c r="N1654" s="276"/>
      <c r="O1654" s="276"/>
      <c r="P1654" s="276"/>
      <c r="Q1654" s="276"/>
      <c r="R1654" s="288"/>
      <c r="S1654" s="276"/>
      <c r="T1654" s="276"/>
      <c r="U1654" s="276"/>
      <c r="V1654" s="306"/>
      <c r="W1654" s="306"/>
      <c r="X1654" s="306"/>
      <c r="Y1654" s="306"/>
      <c r="Z1654" s="276"/>
      <c r="AA1654" s="276"/>
      <c r="AB1654" s="276"/>
      <c r="AC1654" s="276"/>
      <c r="AD1654" s="276"/>
      <c r="AE1654" s="374">
        <f t="shared" ref="AE1654:AR1654" si="3651">AE1381*AE1643</f>
        <v>0</v>
      </c>
      <c r="AF1654" s="374">
        <f t="shared" si="3651"/>
        <v>0</v>
      </c>
      <c r="AG1654" s="374">
        <f t="shared" si="3651"/>
        <v>0</v>
      </c>
      <c r="AH1654" s="374">
        <f t="shared" si="3651"/>
        <v>0</v>
      </c>
      <c r="AI1654" s="374">
        <f t="shared" si="3651"/>
        <v>0</v>
      </c>
      <c r="AJ1654" s="374">
        <f t="shared" si="3651"/>
        <v>0</v>
      </c>
      <c r="AK1654" s="374">
        <f t="shared" si="3651"/>
        <v>0</v>
      </c>
      <c r="AL1654" s="374">
        <f t="shared" si="3651"/>
        <v>0</v>
      </c>
      <c r="AM1654" s="374">
        <f t="shared" si="3651"/>
        <v>0</v>
      </c>
      <c r="AN1654" s="374">
        <f t="shared" si="3651"/>
        <v>0</v>
      </c>
      <c r="AO1654" s="374">
        <f t="shared" si="3651"/>
        <v>0</v>
      </c>
      <c r="AP1654" s="374">
        <f t="shared" si="3651"/>
        <v>0</v>
      </c>
      <c r="AQ1654" s="374">
        <f t="shared" si="3651"/>
        <v>0</v>
      </c>
      <c r="AR1654" s="374">
        <f t="shared" si="3651"/>
        <v>0</v>
      </c>
      <c r="AS1654" s="615">
        <f t="shared" si="3646"/>
        <v>0</v>
      </c>
    </row>
    <row r="1655" spans="2:45">
      <c r="B1655" s="321" t="s">
        <v>793</v>
      </c>
      <c r="C1655" s="342"/>
      <c r="D1655" s="306"/>
      <c r="E1655" s="276"/>
      <c r="F1655" s="276"/>
      <c r="G1655" s="276"/>
      <c r="H1655" s="276"/>
      <c r="I1655" s="276"/>
      <c r="J1655" s="276"/>
      <c r="K1655" s="276"/>
      <c r="L1655" s="276"/>
      <c r="M1655" s="276"/>
      <c r="N1655" s="276"/>
      <c r="O1655" s="276"/>
      <c r="P1655" s="276"/>
      <c r="Q1655" s="276"/>
      <c r="R1655" s="288"/>
      <c r="S1655" s="276"/>
      <c r="T1655" s="276"/>
      <c r="U1655" s="276"/>
      <c r="V1655" s="306"/>
      <c r="W1655" s="306"/>
      <c r="X1655" s="306"/>
      <c r="Y1655" s="306"/>
      <c r="Z1655" s="276"/>
      <c r="AA1655" s="276"/>
      <c r="AB1655" s="276"/>
      <c r="AC1655" s="276"/>
      <c r="AD1655" s="276"/>
      <c r="AE1655" s="374">
        <f t="shared" ref="AE1655:AR1655" si="3652">AE1575*AE1643</f>
        <v>0</v>
      </c>
      <c r="AF1655" s="374">
        <f t="shared" si="3652"/>
        <v>0</v>
      </c>
      <c r="AG1655" s="374">
        <f t="shared" si="3652"/>
        <v>0</v>
      </c>
      <c r="AH1655" s="374">
        <f t="shared" si="3652"/>
        <v>0</v>
      </c>
      <c r="AI1655" s="374">
        <f t="shared" si="3652"/>
        <v>0</v>
      </c>
      <c r="AJ1655" s="374">
        <f t="shared" si="3652"/>
        <v>0</v>
      </c>
      <c r="AK1655" s="374">
        <f t="shared" si="3652"/>
        <v>0</v>
      </c>
      <c r="AL1655" s="374">
        <f t="shared" si="3652"/>
        <v>0</v>
      </c>
      <c r="AM1655" s="374">
        <f t="shared" si="3652"/>
        <v>0</v>
      </c>
      <c r="AN1655" s="374">
        <f t="shared" si="3652"/>
        <v>0</v>
      </c>
      <c r="AO1655" s="374">
        <f t="shared" si="3652"/>
        <v>0</v>
      </c>
      <c r="AP1655" s="374">
        <f t="shared" si="3652"/>
        <v>0</v>
      </c>
      <c r="AQ1655" s="374">
        <f t="shared" si="3652"/>
        <v>0</v>
      </c>
      <c r="AR1655" s="374">
        <f t="shared" si="3652"/>
        <v>0</v>
      </c>
      <c r="AS1655" s="615">
        <f t="shared" si="3646"/>
        <v>0</v>
      </c>
    </row>
    <row r="1656" spans="2:45" ht="15.75">
      <c r="B1656" s="346" t="s">
        <v>898</v>
      </c>
      <c r="C1656" s="342"/>
      <c r="D1656" s="333"/>
      <c r="E1656" s="331"/>
      <c r="F1656" s="331"/>
      <c r="G1656" s="331"/>
      <c r="H1656" s="331"/>
      <c r="I1656" s="331"/>
      <c r="J1656" s="331"/>
      <c r="K1656" s="331"/>
      <c r="L1656" s="331"/>
      <c r="M1656" s="331"/>
      <c r="N1656" s="331"/>
      <c r="O1656" s="331"/>
      <c r="P1656" s="331"/>
      <c r="Q1656" s="331"/>
      <c r="R1656" s="297"/>
      <c r="S1656" s="331"/>
      <c r="T1656" s="331"/>
      <c r="U1656" s="331"/>
      <c r="V1656" s="333"/>
      <c r="W1656" s="333"/>
      <c r="X1656" s="333"/>
      <c r="Y1656" s="333"/>
      <c r="Z1656" s="331"/>
      <c r="AA1656" s="331"/>
      <c r="AB1656" s="331"/>
      <c r="AC1656" s="331"/>
      <c r="AD1656" s="331"/>
      <c r="AE1656" s="343">
        <f>SUM(AE1644:AE1655)</f>
        <v>0</v>
      </c>
      <c r="AF1656" s="343">
        <f>SUM(AF1644:AF1655)</f>
        <v>0</v>
      </c>
      <c r="AG1656" s="343">
        <f t="shared" ref="AG1656:AR1656" si="3653">SUM(AG1644:AG1655)</f>
        <v>0</v>
      </c>
      <c r="AH1656" s="343">
        <f t="shared" si="3653"/>
        <v>0</v>
      </c>
      <c r="AI1656" s="343">
        <f t="shared" si="3653"/>
        <v>0</v>
      </c>
      <c r="AJ1656" s="343">
        <f t="shared" si="3653"/>
        <v>0</v>
      </c>
      <c r="AK1656" s="343">
        <f t="shared" si="3653"/>
        <v>0</v>
      </c>
      <c r="AL1656" s="343">
        <f t="shared" si="3653"/>
        <v>0</v>
      </c>
      <c r="AM1656" s="343">
        <f t="shared" si="3653"/>
        <v>0</v>
      </c>
      <c r="AN1656" s="343">
        <f t="shared" si="3653"/>
        <v>0</v>
      </c>
      <c r="AO1656" s="343">
        <f t="shared" si="3653"/>
        <v>0</v>
      </c>
      <c r="AP1656" s="343">
        <f t="shared" si="3653"/>
        <v>0</v>
      </c>
      <c r="AQ1656" s="343">
        <f t="shared" si="3653"/>
        <v>0</v>
      </c>
      <c r="AR1656" s="343">
        <f t="shared" si="3653"/>
        <v>0</v>
      </c>
      <c r="AS1656" s="403">
        <f t="shared" si="3646"/>
        <v>0</v>
      </c>
    </row>
    <row r="1657" spans="2:45" ht="15.75">
      <c r="B1657" s="346" t="s">
        <v>899</v>
      </c>
      <c r="C1657" s="342"/>
      <c r="D1657" s="347"/>
      <c r="E1657" s="331"/>
      <c r="F1657" s="331"/>
      <c r="G1657" s="331"/>
      <c r="H1657" s="331"/>
      <c r="I1657" s="331"/>
      <c r="J1657" s="331"/>
      <c r="K1657" s="331"/>
      <c r="L1657" s="331"/>
      <c r="M1657" s="331"/>
      <c r="N1657" s="331"/>
      <c r="O1657" s="331"/>
      <c r="P1657" s="331"/>
      <c r="Q1657" s="331"/>
      <c r="R1657" s="297"/>
      <c r="S1657" s="331"/>
      <c r="T1657" s="331"/>
      <c r="U1657" s="331"/>
      <c r="V1657" s="333"/>
      <c r="W1657" s="333"/>
      <c r="X1657" s="333"/>
      <c r="Y1657" s="333"/>
      <c r="Z1657" s="331"/>
      <c r="AA1657" s="331"/>
      <c r="AB1657" s="331"/>
      <c r="AC1657" s="331"/>
      <c r="AD1657" s="331"/>
      <c r="AE1657" s="344">
        <f>AE1641*AE1643</f>
        <v>0</v>
      </c>
      <c r="AF1657" s="344">
        <f t="shared" ref="AF1657:AR1657" si="3654">AF1641*AF1643</f>
        <v>0</v>
      </c>
      <c r="AG1657" s="344">
        <f t="shared" si="3654"/>
        <v>0</v>
      </c>
      <c r="AH1657" s="344">
        <f t="shared" si="3654"/>
        <v>0</v>
      </c>
      <c r="AI1657" s="344">
        <f t="shared" si="3654"/>
        <v>0</v>
      </c>
      <c r="AJ1657" s="344">
        <f t="shared" si="3654"/>
        <v>0</v>
      </c>
      <c r="AK1657" s="344">
        <f t="shared" si="3654"/>
        <v>0</v>
      </c>
      <c r="AL1657" s="344">
        <f t="shared" si="3654"/>
        <v>0</v>
      </c>
      <c r="AM1657" s="344">
        <f t="shared" si="3654"/>
        <v>0</v>
      </c>
      <c r="AN1657" s="344">
        <f t="shared" si="3654"/>
        <v>0</v>
      </c>
      <c r="AO1657" s="344">
        <f t="shared" si="3654"/>
        <v>0</v>
      </c>
      <c r="AP1657" s="344">
        <f t="shared" si="3654"/>
        <v>0</v>
      </c>
      <c r="AQ1657" s="344">
        <f t="shared" si="3654"/>
        <v>0</v>
      </c>
      <c r="AR1657" s="344">
        <f t="shared" si="3654"/>
        <v>0</v>
      </c>
      <c r="AS1657" s="403">
        <f>SUM(AE1657:AR1657)</f>
        <v>0</v>
      </c>
    </row>
    <row r="1658" spans="2:45" ht="15.75">
      <c r="B1658" s="346" t="s">
        <v>900</v>
      </c>
      <c r="C1658" s="342"/>
      <c r="D1658" s="347"/>
      <c r="E1658" s="331"/>
      <c r="F1658" s="331"/>
      <c r="G1658" s="331"/>
      <c r="H1658" s="331"/>
      <c r="I1658" s="331"/>
      <c r="J1658" s="331"/>
      <c r="K1658" s="331"/>
      <c r="L1658" s="331"/>
      <c r="M1658" s="331"/>
      <c r="N1658" s="331"/>
      <c r="O1658" s="331"/>
      <c r="P1658" s="331"/>
      <c r="Q1658" s="331"/>
      <c r="R1658" s="297"/>
      <c r="S1658" s="331"/>
      <c r="T1658" s="331"/>
      <c r="U1658" s="331"/>
      <c r="V1658" s="347"/>
      <c r="W1658" s="347"/>
      <c r="X1658" s="347"/>
      <c r="Y1658" s="347"/>
      <c r="Z1658" s="331"/>
      <c r="AA1658" s="331"/>
      <c r="AB1658" s="331"/>
      <c r="AC1658" s="331"/>
      <c r="AD1658" s="331"/>
      <c r="AE1658" s="348"/>
      <c r="AF1658" s="348"/>
      <c r="AG1658" s="348"/>
      <c r="AH1658" s="348"/>
      <c r="AI1658" s="348"/>
      <c r="AJ1658" s="348"/>
      <c r="AK1658" s="348"/>
      <c r="AL1658" s="348"/>
      <c r="AM1658" s="348"/>
      <c r="AN1658" s="348"/>
      <c r="AO1658" s="348"/>
      <c r="AP1658" s="348"/>
      <c r="AQ1658" s="348"/>
      <c r="AR1658" s="348"/>
      <c r="AS1658" s="403">
        <f>AS1656-AS1657</f>
        <v>0</v>
      </c>
    </row>
    <row r="1659" spans="2:45">
      <c r="B1659" s="377"/>
      <c r="C1659" s="441"/>
      <c r="D1659" s="441"/>
      <c r="E1659" s="442"/>
      <c r="F1659" s="442"/>
      <c r="G1659" s="442"/>
      <c r="H1659" s="442"/>
      <c r="I1659" s="442"/>
      <c r="J1659" s="442"/>
      <c r="K1659" s="442"/>
      <c r="L1659" s="442"/>
      <c r="M1659" s="442"/>
      <c r="N1659" s="442"/>
      <c r="O1659" s="442"/>
      <c r="P1659" s="442"/>
      <c r="Q1659" s="442"/>
      <c r="R1659" s="443"/>
      <c r="S1659" s="442"/>
      <c r="T1659" s="442"/>
      <c r="U1659" s="442"/>
      <c r="V1659" s="441"/>
      <c r="W1659" s="444"/>
      <c r="X1659" s="441"/>
      <c r="Y1659" s="441"/>
      <c r="Z1659" s="442"/>
      <c r="AA1659" s="442"/>
      <c r="AB1659" s="442"/>
      <c r="AC1659" s="442"/>
      <c r="AD1659" s="442"/>
      <c r="AE1659" s="771"/>
      <c r="AF1659" s="771"/>
      <c r="AG1659" s="771"/>
      <c r="AH1659" s="771"/>
      <c r="AI1659" s="771"/>
      <c r="AJ1659" s="771"/>
      <c r="AK1659" s="771"/>
      <c r="AL1659" s="771"/>
      <c r="AM1659" s="771"/>
      <c r="AN1659" s="771"/>
      <c r="AO1659" s="771"/>
      <c r="AP1659" s="771"/>
      <c r="AQ1659" s="771"/>
      <c r="AR1659" s="771"/>
      <c r="AS1659" s="787"/>
    </row>
    <row r="1660" spans="2:45" ht="19.5" customHeight="1">
      <c r="B1660" s="364" t="s">
        <v>588</v>
      </c>
      <c r="C1660" s="383"/>
      <c r="D1660" s="384"/>
      <c r="E1660" s="384"/>
      <c r="F1660" s="384"/>
      <c r="G1660" s="384"/>
      <c r="H1660" s="384"/>
      <c r="I1660" s="384"/>
      <c r="J1660" s="384"/>
      <c r="K1660" s="384"/>
      <c r="L1660" s="384"/>
      <c r="M1660" s="384"/>
      <c r="N1660" s="384"/>
      <c r="O1660" s="384"/>
      <c r="P1660" s="384"/>
      <c r="Q1660" s="384"/>
      <c r="R1660" s="384"/>
      <c r="S1660" s="384"/>
      <c r="T1660" s="384"/>
      <c r="U1660" s="384"/>
      <c r="V1660" s="367"/>
      <c r="W1660" s="368"/>
      <c r="X1660" s="384"/>
      <c r="Y1660" s="384"/>
      <c r="Z1660" s="384"/>
      <c r="AA1660" s="384"/>
      <c r="AB1660" s="384"/>
      <c r="AC1660" s="384"/>
      <c r="AD1660" s="384"/>
      <c r="AE1660" s="405"/>
      <c r="AF1660" s="405"/>
      <c r="AG1660" s="405"/>
      <c r="AH1660" s="405"/>
      <c r="AI1660" s="405"/>
      <c r="AJ1660" s="405"/>
      <c r="AK1660" s="405"/>
      <c r="AL1660" s="405"/>
      <c r="AM1660" s="405"/>
      <c r="AN1660" s="405"/>
      <c r="AO1660" s="405"/>
      <c r="AP1660" s="405"/>
      <c r="AQ1660" s="405"/>
      <c r="AR1660" s="405"/>
      <c r="AS1660" s="385"/>
    </row>
    <row r="1661" spans="2:45" ht="19.5" customHeight="1">
      <c r="B1661" s="760"/>
      <c r="C1661" s="761"/>
      <c r="D1661" s="742"/>
      <c r="E1661" s="742"/>
      <c r="F1661" s="742"/>
      <c r="G1661" s="742"/>
      <c r="H1661" s="742"/>
      <c r="I1661" s="742"/>
      <c r="J1661" s="742"/>
      <c r="K1661" s="742"/>
      <c r="L1661" s="742"/>
      <c r="M1661" s="742"/>
      <c r="N1661" s="742"/>
      <c r="O1661" s="742"/>
      <c r="P1661" s="742"/>
      <c r="Q1661" s="742"/>
      <c r="R1661" s="742"/>
      <c r="S1661" s="742"/>
      <c r="T1661" s="742"/>
      <c r="U1661" s="742"/>
      <c r="V1661" s="301"/>
      <c r="W1661" s="762"/>
      <c r="X1661" s="742"/>
      <c r="Y1661" s="742"/>
      <c r="Z1661" s="742"/>
      <c r="AA1661" s="742"/>
      <c r="AB1661" s="742"/>
      <c r="AC1661" s="742"/>
      <c r="AD1661" s="742"/>
      <c r="AE1661" s="252"/>
      <c r="AF1661" s="252"/>
      <c r="AG1661" s="252"/>
      <c r="AH1661" s="252"/>
      <c r="AI1661" s="252"/>
      <c r="AJ1661" s="252"/>
      <c r="AK1661" s="252"/>
      <c r="AL1661" s="252"/>
      <c r="AM1661" s="252"/>
      <c r="AN1661" s="252"/>
      <c r="AO1661" s="252"/>
      <c r="AP1661" s="252"/>
      <c r="AQ1661" s="252"/>
      <c r="AR1661" s="252"/>
      <c r="AS1661" s="253"/>
    </row>
    <row r="1662" spans="2:45" ht="15.75">
      <c r="B1662" s="277" t="s">
        <v>812</v>
      </c>
      <c r="C1662" s="278"/>
      <c r="D1662" s="579" t="s">
        <v>523</v>
      </c>
      <c r="E1662" s="250"/>
      <c r="F1662" s="579"/>
      <c r="G1662" s="250"/>
      <c r="H1662" s="250"/>
      <c r="I1662" s="250"/>
      <c r="J1662" s="250"/>
      <c r="K1662" s="250"/>
      <c r="L1662" s="250"/>
      <c r="M1662" s="250"/>
      <c r="N1662" s="250"/>
      <c r="O1662" s="250"/>
      <c r="P1662" s="250"/>
      <c r="Q1662" s="250"/>
      <c r="R1662" s="278"/>
      <c r="S1662" s="250"/>
      <c r="T1662" s="250"/>
      <c r="U1662" s="250"/>
      <c r="V1662" s="250"/>
      <c r="W1662" s="250"/>
      <c r="X1662" s="250"/>
      <c r="Y1662" s="250"/>
      <c r="Z1662" s="250"/>
      <c r="AA1662" s="250"/>
      <c r="AB1662" s="250"/>
      <c r="AC1662" s="250"/>
      <c r="AD1662" s="250"/>
      <c r="AE1662" s="267"/>
      <c r="AF1662" s="264"/>
      <c r="AG1662" s="264"/>
      <c r="AH1662" s="264"/>
      <c r="AI1662" s="264"/>
      <c r="AJ1662" s="264"/>
      <c r="AK1662" s="264"/>
      <c r="AL1662" s="264"/>
      <c r="AM1662" s="264"/>
      <c r="AN1662" s="264"/>
      <c r="AO1662" s="264"/>
      <c r="AP1662" s="264"/>
      <c r="AQ1662" s="264"/>
      <c r="AR1662" s="264"/>
    </row>
    <row r="1663" spans="2:45" ht="39.75" customHeight="1">
      <c r="B1663" s="935" t="s">
        <v>211</v>
      </c>
      <c r="C1663" s="937" t="s">
        <v>33</v>
      </c>
      <c r="D1663" s="281" t="s">
        <v>421</v>
      </c>
      <c r="E1663" s="941" t="s">
        <v>209</v>
      </c>
      <c r="F1663" s="942"/>
      <c r="G1663" s="942"/>
      <c r="H1663" s="942"/>
      <c r="I1663" s="942"/>
      <c r="J1663" s="942"/>
      <c r="K1663" s="942"/>
      <c r="L1663" s="942"/>
      <c r="M1663" s="942"/>
      <c r="N1663" s="942"/>
      <c r="O1663" s="942"/>
      <c r="P1663" s="943"/>
      <c r="Q1663" s="939" t="s">
        <v>213</v>
      </c>
      <c r="R1663" s="281" t="s">
        <v>422</v>
      </c>
      <c r="S1663" s="932" t="s">
        <v>212</v>
      </c>
      <c r="T1663" s="933"/>
      <c r="U1663" s="933"/>
      <c r="V1663" s="933"/>
      <c r="W1663" s="933"/>
      <c r="X1663" s="933"/>
      <c r="Y1663" s="933"/>
      <c r="Z1663" s="933"/>
      <c r="AA1663" s="933"/>
      <c r="AB1663" s="933"/>
      <c r="AC1663" s="933"/>
      <c r="AD1663" s="944"/>
      <c r="AE1663" s="932" t="s">
        <v>242</v>
      </c>
      <c r="AF1663" s="933"/>
      <c r="AG1663" s="933"/>
      <c r="AH1663" s="933"/>
      <c r="AI1663" s="933"/>
      <c r="AJ1663" s="933"/>
      <c r="AK1663" s="933"/>
      <c r="AL1663" s="933"/>
      <c r="AM1663" s="933"/>
      <c r="AN1663" s="933"/>
      <c r="AO1663" s="933"/>
      <c r="AP1663" s="933"/>
      <c r="AQ1663" s="933"/>
      <c r="AR1663" s="933"/>
      <c r="AS1663" s="934"/>
    </row>
    <row r="1664" spans="2:45" ht="65.25" customHeight="1">
      <c r="B1664" s="936"/>
      <c r="C1664" s="938"/>
      <c r="D1664" s="282">
        <v>2026</v>
      </c>
      <c r="E1664" s="282">
        <v>2027</v>
      </c>
      <c r="F1664" s="282">
        <v>2028</v>
      </c>
      <c r="G1664" s="282">
        <v>2029</v>
      </c>
      <c r="H1664" s="282">
        <v>2030</v>
      </c>
      <c r="I1664" s="282">
        <v>2031</v>
      </c>
      <c r="J1664" s="282">
        <v>2032</v>
      </c>
      <c r="K1664" s="282">
        <v>2033</v>
      </c>
      <c r="L1664" s="282">
        <v>2034</v>
      </c>
      <c r="M1664" s="282">
        <v>2035</v>
      </c>
      <c r="N1664" s="282">
        <v>2036</v>
      </c>
      <c r="O1664" s="282">
        <v>2037</v>
      </c>
      <c r="P1664" s="282">
        <v>2038</v>
      </c>
      <c r="Q1664" s="940"/>
      <c r="R1664" s="282">
        <v>2026</v>
      </c>
      <c r="S1664" s="282">
        <v>2027</v>
      </c>
      <c r="T1664" s="282">
        <v>2028</v>
      </c>
      <c r="U1664" s="282">
        <v>2029</v>
      </c>
      <c r="V1664" s="282">
        <v>2030</v>
      </c>
      <c r="W1664" s="282">
        <v>2031</v>
      </c>
      <c r="X1664" s="282">
        <v>2032</v>
      </c>
      <c r="Y1664" s="282">
        <v>2033</v>
      </c>
      <c r="Z1664" s="282">
        <v>2034</v>
      </c>
      <c r="AA1664" s="282">
        <v>2035</v>
      </c>
      <c r="AB1664" s="282">
        <v>2036</v>
      </c>
      <c r="AC1664" s="282">
        <v>2037</v>
      </c>
      <c r="AD1664" s="282">
        <v>2038</v>
      </c>
      <c r="AE1664" s="282" t="str">
        <f>'1.  LRAMVA Summary'!$D$53</f>
        <v>Residential</v>
      </c>
      <c r="AF1664" s="282" t="str">
        <f>'1.  LRAMVA Summary'!$E$53</f>
        <v>GS&lt;50 kW</v>
      </c>
      <c r="AG1664" s="282" t="str">
        <f>'1.  LRAMVA Summary'!$F$53</f>
        <v>General Service 50 to 4,999 kW</v>
      </c>
      <c r="AH1664" s="282" t="str">
        <f>'1.  LRAMVA Summary'!$G$53</f>
        <v>Large Use</v>
      </c>
      <c r="AI1664" s="282" t="str">
        <f>'1.  LRAMVA Summary'!$H$53</f>
        <v>Large Use 2</v>
      </c>
      <c r="AJ1664" s="282" t="str">
        <f>'1.  LRAMVA Summary'!$I$53</f>
        <v>Street Lighting</v>
      </c>
      <c r="AK1664" s="282" t="str">
        <f>'1.  LRAMVA Summary'!$J$53</f>
        <v>Unmetered Scattered Load</v>
      </c>
      <c r="AL1664" s="282" t="str">
        <f>'1.  LRAMVA Summary'!$K$53</f>
        <v/>
      </c>
      <c r="AM1664" s="282" t="str">
        <f>'1.  LRAMVA Summary'!$L$53</f>
        <v/>
      </c>
      <c r="AN1664" s="282" t="str">
        <f>'1.  LRAMVA Summary'!$M$53</f>
        <v/>
      </c>
      <c r="AO1664" s="282" t="str">
        <f>'1.  LRAMVA Summary'!$N$53</f>
        <v/>
      </c>
      <c r="AP1664" s="282" t="str">
        <f>'1.  LRAMVA Summary'!$O$53</f>
        <v/>
      </c>
      <c r="AQ1664" s="282" t="str">
        <f>'1.  LRAMVA Summary'!$P$53</f>
        <v/>
      </c>
      <c r="AR1664" s="282" t="str">
        <f>'1.  LRAMVA Summary'!$Q$53</f>
        <v/>
      </c>
      <c r="AS1664" s="284" t="str">
        <f>'1.  LRAMVA Summary'!$R$53</f>
        <v>Total</v>
      </c>
    </row>
    <row r="1665" spans="1:45" ht="15" customHeight="1" outlineLevel="1">
      <c r="A1665" s="521"/>
      <c r="B1665" s="291"/>
      <c r="C1665" s="302"/>
      <c r="D1665" s="288"/>
      <c r="E1665" s="288"/>
      <c r="F1665" s="288"/>
      <c r="G1665" s="288"/>
      <c r="H1665" s="288"/>
      <c r="I1665" s="288"/>
      <c r="J1665" s="288"/>
      <c r="K1665" s="288"/>
      <c r="L1665" s="288"/>
      <c r="M1665" s="288"/>
      <c r="N1665" s="288"/>
      <c r="O1665" s="288"/>
      <c r="P1665" s="288"/>
      <c r="Q1665" s="288"/>
      <c r="R1665" s="288"/>
      <c r="S1665" s="288"/>
      <c r="T1665" s="288"/>
      <c r="U1665" s="288"/>
      <c r="V1665" s="288"/>
      <c r="W1665" s="288"/>
      <c r="X1665" s="288"/>
      <c r="Y1665" s="288"/>
      <c r="Z1665" s="288"/>
      <c r="AA1665" s="288"/>
      <c r="AB1665" s="288"/>
      <c r="AC1665" s="288"/>
      <c r="AD1665" s="288"/>
      <c r="AE1665" s="288">
        <f>'1.  LRAMVA Summary'!D720</f>
        <v>0</v>
      </c>
      <c r="AF1665" s="288">
        <f>'1.  LRAMVA Summary'!E720</f>
        <v>0</v>
      </c>
      <c r="AG1665" s="288">
        <f>'1.  LRAMVA Summary'!F720</f>
        <v>0</v>
      </c>
      <c r="AH1665" s="288">
        <f>'1.  LRAMVA Summary'!G720</f>
        <v>0</v>
      </c>
      <c r="AI1665" s="288">
        <f>'1.  LRAMVA Summary'!H720</f>
        <v>0</v>
      </c>
      <c r="AJ1665" s="288">
        <f>'1.  LRAMVA Summary'!I720</f>
        <v>0</v>
      </c>
      <c r="AK1665" s="288">
        <f>'1.  LRAMVA Summary'!J720</f>
        <v>0</v>
      </c>
      <c r="AL1665" s="288">
        <f>'1.  LRAMVA Summary'!K720</f>
        <v>0</v>
      </c>
      <c r="AM1665" s="288">
        <f>'1.  LRAMVA Summary'!L720</f>
        <v>0</v>
      </c>
      <c r="AN1665" s="288">
        <f>'1.  LRAMVA Summary'!M720</f>
        <v>0</v>
      </c>
      <c r="AO1665" s="288">
        <f>'1.  LRAMVA Summary'!N720</f>
        <v>0</v>
      </c>
      <c r="AP1665" s="288">
        <f>'1.  LRAMVA Summary'!O720</f>
        <v>0</v>
      </c>
      <c r="AQ1665" s="288">
        <f>'1.  LRAMVA Summary'!P720</f>
        <v>0</v>
      </c>
      <c r="AR1665" s="288">
        <f>'1.  LRAMVA Summary'!Q720</f>
        <v>0</v>
      </c>
      <c r="AS1665" s="289"/>
    </row>
    <row r="1666" spans="1:45" ht="15.75">
      <c r="B1666" s="828"/>
      <c r="C1666" s="332"/>
      <c r="D1666" s="332"/>
      <c r="E1666" s="332"/>
      <c r="F1666" s="332"/>
      <c r="G1666" s="332"/>
      <c r="H1666" s="332"/>
      <c r="I1666" s="332"/>
      <c r="J1666" s="332"/>
      <c r="K1666" s="332"/>
      <c r="L1666" s="332"/>
      <c r="M1666" s="332"/>
      <c r="N1666" s="332"/>
      <c r="O1666" s="332"/>
      <c r="P1666" s="332"/>
      <c r="Q1666" s="332"/>
      <c r="R1666" s="332"/>
      <c r="S1666" s="332"/>
      <c r="T1666" s="332"/>
      <c r="U1666" s="332"/>
      <c r="V1666" s="332"/>
      <c r="W1666" s="332"/>
      <c r="X1666" s="332"/>
      <c r="Y1666" s="332"/>
      <c r="Z1666" s="332"/>
      <c r="AA1666" s="332"/>
      <c r="AB1666" s="332"/>
      <c r="AC1666" s="332"/>
      <c r="AD1666" s="833"/>
      <c r="AE1666" s="288" t="str">
        <f>'1.  LRAMVA Summary'!$D$54</f>
        <v>kWh</v>
      </c>
      <c r="AF1666" s="288" t="str">
        <f>'1.  LRAMVA Summary'!$E$54</f>
        <v>kWh</v>
      </c>
      <c r="AG1666" s="288" t="str">
        <f>'1.  LRAMVA Summary'!$F$54</f>
        <v>kW</v>
      </c>
      <c r="AH1666" s="288" t="str">
        <f>'1.  LRAMVA Summary'!$G$54</f>
        <v>kW</v>
      </c>
      <c r="AI1666" s="288" t="str">
        <f>'1.  LRAMVA Summary'!$H$54</f>
        <v>kW</v>
      </c>
      <c r="AJ1666" s="288" t="str">
        <f>'1.  LRAMVA Summary'!$I$54</f>
        <v>kW</v>
      </c>
      <c r="AK1666" s="288" t="str">
        <f>'1.  LRAMVA Summary'!$J$54</f>
        <v>kWh</v>
      </c>
      <c r="AL1666" s="288">
        <f>'1.  LRAMVA Summary'!$K$54</f>
        <v>0</v>
      </c>
      <c r="AM1666" s="288">
        <f>'1.  LRAMVA Summary'!$L$54</f>
        <v>0</v>
      </c>
      <c r="AN1666" s="288">
        <f>'1.  LRAMVA Summary'!$M$54</f>
        <v>0</v>
      </c>
      <c r="AO1666" s="288">
        <f>'1.  LRAMVA Summary'!$N$54</f>
        <v>0</v>
      </c>
      <c r="AP1666" s="288">
        <f>'1.  LRAMVA Summary'!$O$54</f>
        <v>0</v>
      </c>
      <c r="AQ1666" s="288">
        <f>'1.  LRAMVA Summary'!$P$54</f>
        <v>0</v>
      </c>
      <c r="AR1666" s="288">
        <f>'1.  LRAMVA Summary'!$Q$54</f>
        <v>0</v>
      </c>
      <c r="AS1666" s="327"/>
    </row>
    <row r="1667" spans="1:45" ht="15.75">
      <c r="B1667" s="829" t="s">
        <v>959</v>
      </c>
      <c r="C1667" s="332"/>
      <c r="D1667" s="332"/>
      <c r="E1667" s="332"/>
      <c r="F1667" s="332"/>
      <c r="G1667" s="332"/>
      <c r="H1667" s="332"/>
      <c r="I1667" s="332"/>
      <c r="J1667" s="332"/>
      <c r="K1667" s="332"/>
      <c r="L1667" s="332"/>
      <c r="M1667" s="332"/>
      <c r="N1667" s="332"/>
      <c r="O1667" s="332"/>
      <c r="P1667" s="332"/>
      <c r="Q1667" s="332"/>
      <c r="R1667" s="332"/>
      <c r="S1667" s="332"/>
      <c r="T1667" s="332"/>
      <c r="U1667" s="332"/>
      <c r="V1667" s="332"/>
      <c r="W1667" s="332"/>
      <c r="X1667" s="332"/>
      <c r="Y1667" s="332"/>
      <c r="Z1667" s="332"/>
      <c r="AA1667" s="332"/>
      <c r="AB1667" s="332"/>
      <c r="AC1667" s="332"/>
      <c r="AD1667" s="833"/>
      <c r="AE1667" s="831">
        <v>0</v>
      </c>
      <c r="AF1667" s="826">
        <v>0</v>
      </c>
      <c r="AG1667" s="826">
        <v>0</v>
      </c>
      <c r="AH1667" s="826">
        <v>0</v>
      </c>
      <c r="AI1667" s="826">
        <v>0</v>
      </c>
      <c r="AJ1667" s="826">
        <v>0</v>
      </c>
      <c r="AK1667" s="826">
        <v>0</v>
      </c>
      <c r="AL1667" s="826">
        <v>0</v>
      </c>
      <c r="AM1667" s="826">
        <v>0</v>
      </c>
      <c r="AN1667" s="826">
        <v>0</v>
      </c>
      <c r="AO1667" s="826">
        <v>0</v>
      </c>
      <c r="AP1667" s="826">
        <v>0</v>
      </c>
      <c r="AQ1667" s="826">
        <v>0</v>
      </c>
      <c r="AR1667" s="826">
        <v>0</v>
      </c>
      <c r="AS1667" s="827"/>
    </row>
    <row r="1668" spans="1:45" ht="15.75">
      <c r="B1668" s="830" t="s">
        <v>794</v>
      </c>
      <c r="C1668" s="399"/>
      <c r="D1668" s="399"/>
      <c r="E1668" s="399"/>
      <c r="F1668" s="399"/>
      <c r="G1668" s="399"/>
      <c r="H1668" s="399"/>
      <c r="I1668" s="399"/>
      <c r="J1668" s="399"/>
      <c r="K1668" s="399"/>
      <c r="L1668" s="399"/>
      <c r="M1668" s="399"/>
      <c r="N1668" s="399"/>
      <c r="O1668" s="399"/>
      <c r="P1668" s="399"/>
      <c r="Q1668" s="399"/>
      <c r="R1668" s="399"/>
      <c r="S1668" s="399"/>
      <c r="T1668" s="399"/>
      <c r="U1668" s="399"/>
      <c r="V1668" s="399"/>
      <c r="W1668" s="399"/>
      <c r="X1668" s="399"/>
      <c r="Y1668" s="399"/>
      <c r="Z1668" s="399"/>
      <c r="AA1668" s="399"/>
      <c r="AB1668" s="399"/>
      <c r="AC1668" s="399"/>
      <c r="AD1668" s="834"/>
      <c r="AE1668" s="832">
        <f>HLOOKUP(AE1664,'2. LRAMVA Threshold'!$B$42:$Q$60,18,FALSE)</f>
        <v>0</v>
      </c>
      <c r="AF1668" s="832">
        <f>HLOOKUP(AF1664,'2. LRAMVA Threshold'!$B$42:$Q$60,18,FALSE)</f>
        <v>0</v>
      </c>
      <c r="AG1668" s="832">
        <f>HLOOKUP(AG1664,'2. LRAMVA Threshold'!$B$42:$Q$60,18,FALSE)</f>
        <v>0</v>
      </c>
      <c r="AH1668" s="832">
        <f>HLOOKUP(AH1664,'2. LRAMVA Threshold'!$B$42:$Q$60,18,FALSE)</f>
        <v>0</v>
      </c>
      <c r="AI1668" s="832">
        <f>HLOOKUP(AI1664,'2. LRAMVA Threshold'!$B$42:$Q$60,18,FALSE)</f>
        <v>0</v>
      </c>
      <c r="AJ1668" s="832">
        <f>HLOOKUP(AJ1664,'2. LRAMVA Threshold'!$B$42:$Q$60,18,FALSE)</f>
        <v>0</v>
      </c>
      <c r="AK1668" s="832">
        <f>HLOOKUP(AK1664,'2. LRAMVA Threshold'!$B$42:$Q$60,18,FALSE)</f>
        <v>0</v>
      </c>
      <c r="AL1668" s="832">
        <f>HLOOKUP(AL1664,'2. LRAMVA Threshold'!$B$42:$Q$60,18,FALSE)</f>
        <v>0</v>
      </c>
      <c r="AM1668" s="832">
        <f>HLOOKUP(AM1664,'2. LRAMVA Threshold'!$B$42:$Q$60,18,FALSE)</f>
        <v>0</v>
      </c>
      <c r="AN1668" s="832">
        <f>HLOOKUP(AN1664,'2. LRAMVA Threshold'!$B$42:$Q$60,18,FALSE)</f>
        <v>0</v>
      </c>
      <c r="AO1668" s="832">
        <f>HLOOKUP(AO1664,'2. LRAMVA Threshold'!$B$42:$Q$60,18,FALSE)</f>
        <v>0</v>
      </c>
      <c r="AP1668" s="832">
        <f>HLOOKUP(AP1664,'2. LRAMVA Threshold'!$B$42:$Q$60,18,FALSE)</f>
        <v>0</v>
      </c>
      <c r="AQ1668" s="832">
        <f>HLOOKUP(AQ1664,'2. LRAMVA Threshold'!$B$42:$Q$60,18,FALSE)</f>
        <v>0</v>
      </c>
      <c r="AR1668" s="832">
        <f>HLOOKUP(AR1664,'2. LRAMVA Threshold'!$B$42:$Q$60,18,FALSE)</f>
        <v>0</v>
      </c>
      <c r="AS1668" s="438"/>
    </row>
    <row r="1669" spans="1:45">
      <c r="B1669" s="390"/>
      <c r="C1669" s="330"/>
      <c r="D1669" s="331"/>
      <c r="E1669" s="331"/>
      <c r="F1669" s="331"/>
      <c r="G1669" s="331"/>
      <c r="H1669" s="331"/>
      <c r="I1669" s="331"/>
      <c r="J1669" s="331"/>
      <c r="K1669" s="331"/>
      <c r="L1669" s="331"/>
      <c r="M1669" s="331"/>
      <c r="N1669" s="331"/>
      <c r="O1669" s="331"/>
      <c r="P1669" s="331"/>
      <c r="Q1669" s="331"/>
      <c r="R1669" s="332"/>
      <c r="S1669" s="331"/>
      <c r="T1669" s="331"/>
      <c r="U1669" s="331"/>
      <c r="V1669" s="333"/>
      <c r="W1669" s="333"/>
      <c r="X1669" s="333"/>
      <c r="Y1669" s="333"/>
      <c r="Z1669" s="331"/>
      <c r="AA1669" s="331"/>
      <c r="AB1669" s="331"/>
      <c r="AC1669" s="331"/>
      <c r="AD1669" s="331"/>
      <c r="AE1669" s="432"/>
      <c r="AF1669" s="432"/>
      <c r="AG1669" s="432"/>
      <c r="AH1669" s="432"/>
      <c r="AI1669" s="432"/>
      <c r="AJ1669" s="432"/>
      <c r="AK1669" s="432"/>
      <c r="AL1669" s="395"/>
      <c r="AM1669" s="395"/>
      <c r="AN1669" s="395"/>
      <c r="AO1669" s="395"/>
      <c r="AP1669" s="395"/>
      <c r="AQ1669" s="395"/>
      <c r="AR1669" s="395"/>
      <c r="AS1669" s="396"/>
    </row>
    <row r="1670" spans="1:45">
      <c r="B1670" s="321" t="s">
        <v>739</v>
      </c>
      <c r="C1670" s="335"/>
      <c r="D1670" s="335"/>
      <c r="E1670" s="372"/>
      <c r="F1670" s="372"/>
      <c r="G1670" s="372"/>
      <c r="H1670" s="372"/>
      <c r="I1670" s="372"/>
      <c r="J1670" s="372"/>
      <c r="K1670" s="372"/>
      <c r="L1670" s="372"/>
      <c r="M1670" s="372"/>
      <c r="N1670" s="372"/>
      <c r="O1670" s="372"/>
      <c r="P1670" s="372"/>
      <c r="Q1670" s="372"/>
      <c r="R1670" s="288"/>
      <c r="S1670" s="337"/>
      <c r="T1670" s="337"/>
      <c r="U1670" s="337"/>
      <c r="V1670" s="336"/>
      <c r="W1670" s="336"/>
      <c r="X1670" s="336"/>
      <c r="Y1670" s="336"/>
      <c r="Z1670" s="337"/>
      <c r="AA1670" s="337"/>
      <c r="AB1670" s="337"/>
      <c r="AC1670" s="337"/>
      <c r="AD1670" s="337"/>
      <c r="AE1670" s="824">
        <f>HLOOKUP(AE35,'3.  Distribution Rates'!$C$122:$P$135,14,FALSE)</f>
        <v>0</v>
      </c>
      <c r="AF1670" s="824">
        <f>HLOOKUP(AF35,'3.  Distribution Rates'!$C$122:$P$135,14,FALSE)</f>
        <v>0</v>
      </c>
      <c r="AG1670" s="338">
        <f>HLOOKUP(AG35,'3.  Distribution Rates'!$C$122:$P$135,14,FALSE)</f>
        <v>0</v>
      </c>
      <c r="AH1670" s="338">
        <f>HLOOKUP(AH35,'3.  Distribution Rates'!$C$122:$P$135,14,FALSE)</f>
        <v>0</v>
      </c>
      <c r="AI1670" s="338">
        <f>HLOOKUP(AI35,'3.  Distribution Rates'!$C$122:$P$135,14,FALSE)</f>
        <v>0</v>
      </c>
      <c r="AJ1670" s="338">
        <f>HLOOKUP(AJ35,'3.  Distribution Rates'!$C$122:$P$135,14,FALSE)</f>
        <v>0</v>
      </c>
      <c r="AK1670" s="338">
        <f>HLOOKUP(AK35,'3.  Distribution Rates'!$C$122:$P$135,14,FALSE)</f>
        <v>0</v>
      </c>
      <c r="AL1670" s="338">
        <f>HLOOKUP(AL35,'3.  Distribution Rates'!$C$122:$P$135,14,FALSE)</f>
        <v>0</v>
      </c>
      <c r="AM1670" s="338">
        <f>HLOOKUP(AM35,'3.  Distribution Rates'!$C$122:$P$135,14,FALSE)</f>
        <v>0</v>
      </c>
      <c r="AN1670" s="338">
        <f>HLOOKUP(AN35,'3.  Distribution Rates'!$C$122:$P$135,14,FALSE)</f>
        <v>0</v>
      </c>
      <c r="AO1670" s="338">
        <f>HLOOKUP(AO35,'3.  Distribution Rates'!$C$122:$P$135,14,FALSE)</f>
        <v>0</v>
      </c>
      <c r="AP1670" s="338">
        <f>HLOOKUP(AP35,'3.  Distribution Rates'!$C$122:$P$135,14,FALSE)</f>
        <v>0</v>
      </c>
      <c r="AQ1670" s="338">
        <f>HLOOKUP(AQ35,'3.  Distribution Rates'!$C$122:$P$135,14,FALSE)</f>
        <v>0</v>
      </c>
      <c r="AR1670" s="338">
        <f>HLOOKUP(AR35,'3.  Distribution Rates'!$C$122:$P$135,14,FALSE)</f>
        <v>0</v>
      </c>
      <c r="AS1670" s="440"/>
    </row>
    <row r="1671" spans="1:45">
      <c r="B1671" s="321" t="s">
        <v>795</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'4.  2011-2014 LRAM'!AM149*AE1670</f>
        <v>0</v>
      </c>
      <c r="AF1671" s="374">
        <f>'4.  2011-2014 LRAM'!AN149*AF1670</f>
        <v>0</v>
      </c>
      <c r="AG1671" s="374">
        <f>'4.  2011-2014 LRAM'!AO149*AG1670</f>
        <v>0</v>
      </c>
      <c r="AH1671" s="374">
        <f>'4.  2011-2014 LRAM'!AP149*AH1670</f>
        <v>0</v>
      </c>
      <c r="AI1671" s="374">
        <f>'4.  2011-2014 LRAM'!AQ149*AI1670</f>
        <v>0</v>
      </c>
      <c r="AJ1671" s="374">
        <f>'4.  2011-2014 LRAM'!AR149*AJ1670</f>
        <v>0</v>
      </c>
      <c r="AK1671" s="374">
        <f>'4.  2011-2014 LRAM'!AS149*AK1670</f>
        <v>0</v>
      </c>
      <c r="AL1671" s="374">
        <f>'4.  2011-2014 LRAM'!AT149*AL1670</f>
        <v>0</v>
      </c>
      <c r="AM1671" s="374">
        <f>'4.  2011-2014 LRAM'!AU149*AM1670</f>
        <v>0</v>
      </c>
      <c r="AN1671" s="374">
        <f>'4.  2011-2014 LRAM'!AV149*AN1670</f>
        <v>0</v>
      </c>
      <c r="AO1671" s="374">
        <f>'4.  2011-2014 LRAM'!AW149*AO1670</f>
        <v>0</v>
      </c>
      <c r="AP1671" s="374">
        <f>'4.  2011-2014 LRAM'!AX149*AP1670</f>
        <v>0</v>
      </c>
      <c r="AQ1671" s="374">
        <f>'4.  2011-2014 LRAM'!AY149*AQ1670</f>
        <v>0</v>
      </c>
      <c r="AR1671" s="374">
        <f>'4.  2011-2014 LRAM'!AZ149*AR1670</f>
        <v>0</v>
      </c>
      <c r="AS1671" s="615">
        <f t="shared" ref="AS1671:AS1674" si="3655">SUM(AE1671:AR1671)</f>
        <v>0</v>
      </c>
    </row>
    <row r="1672" spans="1:45">
      <c r="B1672" s="321" t="s">
        <v>796</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'4.  2011-2014 LRAM'!AM288*AE1670</f>
        <v>0</v>
      </c>
      <c r="AF1672" s="374">
        <f>'4.  2011-2014 LRAM'!AN288*AF1670</f>
        <v>0</v>
      </c>
      <c r="AG1672" s="374">
        <f>'4.  2011-2014 LRAM'!AO288*AG1670</f>
        <v>0</v>
      </c>
      <c r="AH1672" s="374">
        <f>'4.  2011-2014 LRAM'!AP288*AH1670</f>
        <v>0</v>
      </c>
      <c r="AI1672" s="374">
        <f>'4.  2011-2014 LRAM'!AQ288*AI1670</f>
        <v>0</v>
      </c>
      <c r="AJ1672" s="374">
        <f>'4.  2011-2014 LRAM'!AR288*AJ1670</f>
        <v>0</v>
      </c>
      <c r="AK1672" s="374">
        <f>'4.  2011-2014 LRAM'!AS288*AK1670</f>
        <v>0</v>
      </c>
      <c r="AL1672" s="374">
        <f>'4.  2011-2014 LRAM'!AT288*AL1670</f>
        <v>0</v>
      </c>
      <c r="AM1672" s="374">
        <f>'4.  2011-2014 LRAM'!AU288*AM1670</f>
        <v>0</v>
      </c>
      <c r="AN1672" s="374">
        <f>'4.  2011-2014 LRAM'!AV288*AN1670</f>
        <v>0</v>
      </c>
      <c r="AO1672" s="374">
        <f>'4.  2011-2014 LRAM'!AW288*AO1670</f>
        <v>0</v>
      </c>
      <c r="AP1672" s="374">
        <f>'4.  2011-2014 LRAM'!AX288*AP1670</f>
        <v>0</v>
      </c>
      <c r="AQ1672" s="374">
        <f>'4.  2011-2014 LRAM'!AY288*AQ1670</f>
        <v>0</v>
      </c>
      <c r="AR1672" s="374">
        <f>'4.  2011-2014 LRAM'!AZ288*AR1670</f>
        <v>0</v>
      </c>
      <c r="AS1672" s="615">
        <f t="shared" si="3655"/>
        <v>0</v>
      </c>
    </row>
    <row r="1673" spans="1:45">
      <c r="B1673" s="321" t="s">
        <v>797</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'4.  2011-2014 LRAM'!AM425*AE1670</f>
        <v>0</v>
      </c>
      <c r="AF1673" s="374">
        <f>'4.  2011-2014 LRAM'!AN425*AF1670</f>
        <v>0</v>
      </c>
      <c r="AG1673" s="374">
        <f>'4.  2011-2014 LRAM'!AO425*AG1670</f>
        <v>0</v>
      </c>
      <c r="AH1673" s="374">
        <f>'4.  2011-2014 LRAM'!AP425*AH1670</f>
        <v>0</v>
      </c>
      <c r="AI1673" s="374">
        <f>'4.  2011-2014 LRAM'!AQ425*AI1670</f>
        <v>0</v>
      </c>
      <c r="AJ1673" s="374">
        <f>'4.  2011-2014 LRAM'!AR425*AJ1670</f>
        <v>0</v>
      </c>
      <c r="AK1673" s="374">
        <f>'4.  2011-2014 LRAM'!AS425*AK1670</f>
        <v>0</v>
      </c>
      <c r="AL1673" s="374">
        <f>'4.  2011-2014 LRAM'!AT425*AL1670</f>
        <v>0</v>
      </c>
      <c r="AM1673" s="374">
        <f>'4.  2011-2014 LRAM'!AU425*AM1670</f>
        <v>0</v>
      </c>
      <c r="AN1673" s="374">
        <f>'4.  2011-2014 LRAM'!AV425*AN1670</f>
        <v>0</v>
      </c>
      <c r="AO1673" s="374">
        <f>'4.  2011-2014 LRAM'!AW425*AO1670</f>
        <v>0</v>
      </c>
      <c r="AP1673" s="374">
        <f>'4.  2011-2014 LRAM'!AX425*AP1670</f>
        <v>0</v>
      </c>
      <c r="AQ1673" s="374">
        <f>'4.  2011-2014 LRAM'!AY425*AQ1670</f>
        <v>0</v>
      </c>
      <c r="AR1673" s="374">
        <f>'4.  2011-2014 LRAM'!AZ425*AR1670</f>
        <v>0</v>
      </c>
      <c r="AS1673" s="615">
        <f t="shared" si="3655"/>
        <v>0</v>
      </c>
    </row>
    <row r="1674" spans="1:45">
      <c r="B1674" s="321" t="s">
        <v>798</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'4.  2011-2014 LRAM'!AM561*AE1670</f>
        <v>0</v>
      </c>
      <c r="AF1674" s="374">
        <f>'4.  2011-2014 LRAM'!AN561*AF1670</f>
        <v>0</v>
      </c>
      <c r="AG1674" s="374">
        <f>'4.  2011-2014 LRAM'!AO561*AG1670</f>
        <v>0</v>
      </c>
      <c r="AH1674" s="374">
        <f>'4.  2011-2014 LRAM'!AP561*AH1670</f>
        <v>0</v>
      </c>
      <c r="AI1674" s="374">
        <f>'4.  2011-2014 LRAM'!AQ561*AI1670</f>
        <v>0</v>
      </c>
      <c r="AJ1674" s="374">
        <f>'4.  2011-2014 LRAM'!AR561*AJ1670</f>
        <v>0</v>
      </c>
      <c r="AK1674" s="374">
        <f>'4.  2011-2014 LRAM'!AS561*AK1670</f>
        <v>0</v>
      </c>
      <c r="AL1674" s="374">
        <f>'4.  2011-2014 LRAM'!AT561*AL1670</f>
        <v>0</v>
      </c>
      <c r="AM1674" s="374">
        <f>'4.  2011-2014 LRAM'!AU561*AM1670</f>
        <v>0</v>
      </c>
      <c r="AN1674" s="374">
        <f>'4.  2011-2014 LRAM'!AV561*AN1670</f>
        <v>0</v>
      </c>
      <c r="AO1674" s="374">
        <f>'4.  2011-2014 LRAM'!AW561*AO1670</f>
        <v>0</v>
      </c>
      <c r="AP1674" s="374">
        <f>'4.  2011-2014 LRAM'!AX561*AP1670</f>
        <v>0</v>
      </c>
      <c r="AQ1674" s="374">
        <f>'4.  2011-2014 LRAM'!AY561*AQ1670</f>
        <v>0</v>
      </c>
      <c r="AR1674" s="374">
        <f>'4.  2011-2014 LRAM'!AZ561*AR1670</f>
        <v>0</v>
      </c>
      <c r="AS1674" s="615">
        <f t="shared" si="3655"/>
        <v>0</v>
      </c>
    </row>
    <row r="1675" spans="1:45">
      <c r="B1675" s="321" t="s">
        <v>799</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656">AE218*AE1670</f>
        <v>0</v>
      </c>
      <c r="AF1675" s="374">
        <f t="shared" si="3656"/>
        <v>0</v>
      </c>
      <c r="AG1675" s="374">
        <f t="shared" si="3656"/>
        <v>0</v>
      </c>
      <c r="AH1675" s="374">
        <f t="shared" si="3656"/>
        <v>0</v>
      </c>
      <c r="AI1675" s="374">
        <f t="shared" si="3656"/>
        <v>0</v>
      </c>
      <c r="AJ1675" s="374">
        <f t="shared" si="3656"/>
        <v>0</v>
      </c>
      <c r="AK1675" s="374">
        <f t="shared" si="3656"/>
        <v>0</v>
      </c>
      <c r="AL1675" s="374">
        <f t="shared" si="3656"/>
        <v>0</v>
      </c>
      <c r="AM1675" s="374">
        <f t="shared" si="3656"/>
        <v>0</v>
      </c>
      <c r="AN1675" s="374">
        <f t="shared" si="3656"/>
        <v>0</v>
      </c>
      <c r="AO1675" s="374">
        <f t="shared" si="3656"/>
        <v>0</v>
      </c>
      <c r="AP1675" s="374">
        <f t="shared" si="3656"/>
        <v>0</v>
      </c>
      <c r="AQ1675" s="374">
        <f t="shared" si="3656"/>
        <v>0</v>
      </c>
      <c r="AR1675" s="374">
        <f t="shared" si="3656"/>
        <v>0</v>
      </c>
      <c r="AS1675" s="615">
        <f>SUM(AE1675:AR1675)</f>
        <v>0</v>
      </c>
    </row>
    <row r="1676" spans="1:45">
      <c r="B1676" s="321" t="s">
        <v>800</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657">AE408*AE1670</f>
        <v>0</v>
      </c>
      <c r="AF1676" s="374">
        <f t="shared" si="3657"/>
        <v>0</v>
      </c>
      <c r="AG1676" s="374">
        <f t="shared" si="3657"/>
        <v>0</v>
      </c>
      <c r="AH1676" s="374">
        <f t="shared" si="3657"/>
        <v>0</v>
      </c>
      <c r="AI1676" s="374">
        <f t="shared" si="3657"/>
        <v>0</v>
      </c>
      <c r="AJ1676" s="374">
        <f t="shared" si="3657"/>
        <v>0</v>
      </c>
      <c r="AK1676" s="374">
        <f t="shared" si="3657"/>
        <v>0</v>
      </c>
      <c r="AL1676" s="374">
        <f t="shared" si="3657"/>
        <v>0</v>
      </c>
      <c r="AM1676" s="374">
        <f t="shared" si="3657"/>
        <v>0</v>
      </c>
      <c r="AN1676" s="374">
        <f t="shared" si="3657"/>
        <v>0</v>
      </c>
      <c r="AO1676" s="374">
        <f t="shared" si="3657"/>
        <v>0</v>
      </c>
      <c r="AP1676" s="374">
        <f t="shared" si="3657"/>
        <v>0</v>
      </c>
      <c r="AQ1676" s="374">
        <f t="shared" si="3657"/>
        <v>0</v>
      </c>
      <c r="AR1676" s="374">
        <f t="shared" si="3657"/>
        <v>0</v>
      </c>
      <c r="AS1676" s="615">
        <f>SUM(AE1676:AR1676)</f>
        <v>0</v>
      </c>
    </row>
    <row r="1677" spans="1:45">
      <c r="B1677" s="321" t="s">
        <v>801</v>
      </c>
      <c r="C1677" s="342"/>
      <c r="D1677" s="306"/>
      <c r="E1677" s="276"/>
      <c r="F1677" s="276"/>
      <c r="G1677" s="276"/>
      <c r="H1677" s="276"/>
      <c r="I1677" s="276"/>
      <c r="J1677" s="276"/>
      <c r="K1677" s="276"/>
      <c r="L1677" s="276"/>
      <c r="M1677" s="276"/>
      <c r="N1677" s="276"/>
      <c r="O1677" s="276"/>
      <c r="P1677" s="276"/>
      <c r="Q1677" s="276"/>
      <c r="R1677" s="288"/>
      <c r="S1677" s="276"/>
      <c r="T1677" s="276"/>
      <c r="U1677" s="276"/>
      <c r="V1677" s="306"/>
      <c r="W1677" s="306"/>
      <c r="X1677" s="306"/>
      <c r="Y1677" s="306"/>
      <c r="Z1677" s="276"/>
      <c r="AA1677" s="276"/>
      <c r="AB1677" s="276"/>
      <c r="AC1677" s="276"/>
      <c r="AD1677" s="276"/>
      <c r="AE1677" s="374">
        <f t="shared" ref="AE1677:AR1677" si="3658">AE604*AE1670</f>
        <v>0</v>
      </c>
      <c r="AF1677" s="374">
        <f t="shared" si="3658"/>
        <v>0</v>
      </c>
      <c r="AG1677" s="374">
        <f t="shared" si="3658"/>
        <v>0</v>
      </c>
      <c r="AH1677" s="374">
        <f t="shared" si="3658"/>
        <v>0</v>
      </c>
      <c r="AI1677" s="374">
        <f t="shared" si="3658"/>
        <v>0</v>
      </c>
      <c r="AJ1677" s="374">
        <f t="shared" si="3658"/>
        <v>0</v>
      </c>
      <c r="AK1677" s="374">
        <f t="shared" si="3658"/>
        <v>0</v>
      </c>
      <c r="AL1677" s="374">
        <f t="shared" si="3658"/>
        <v>0</v>
      </c>
      <c r="AM1677" s="374">
        <f t="shared" si="3658"/>
        <v>0</v>
      </c>
      <c r="AN1677" s="374">
        <f t="shared" si="3658"/>
        <v>0</v>
      </c>
      <c r="AO1677" s="374">
        <f t="shared" si="3658"/>
        <v>0</v>
      </c>
      <c r="AP1677" s="374">
        <f t="shared" si="3658"/>
        <v>0</v>
      </c>
      <c r="AQ1677" s="374">
        <f t="shared" si="3658"/>
        <v>0</v>
      </c>
      <c r="AR1677" s="374">
        <f t="shared" si="3658"/>
        <v>0</v>
      </c>
      <c r="AS1677" s="615">
        <f>SUM(AE1677:AR1677)</f>
        <v>0</v>
      </c>
    </row>
    <row r="1678" spans="1:45">
      <c r="B1678" s="321" t="s">
        <v>802</v>
      </c>
      <c r="C1678" s="342"/>
      <c r="D1678" s="306"/>
      <c r="E1678" s="276"/>
      <c r="F1678" s="276"/>
      <c r="G1678" s="276"/>
      <c r="H1678" s="276"/>
      <c r="I1678" s="276"/>
      <c r="J1678" s="276"/>
      <c r="K1678" s="276"/>
      <c r="L1678" s="276"/>
      <c r="M1678" s="276"/>
      <c r="N1678" s="276"/>
      <c r="O1678" s="276"/>
      <c r="P1678" s="276"/>
      <c r="Q1678" s="276"/>
      <c r="R1678" s="288"/>
      <c r="S1678" s="276"/>
      <c r="T1678" s="276"/>
      <c r="U1678" s="276"/>
      <c r="V1678" s="306"/>
      <c r="W1678" s="306"/>
      <c r="X1678" s="306"/>
      <c r="Y1678" s="306"/>
      <c r="Z1678" s="276"/>
      <c r="AA1678" s="276"/>
      <c r="AB1678" s="276"/>
      <c r="AC1678" s="276"/>
      <c r="AD1678" s="276"/>
      <c r="AE1678" s="374">
        <f t="shared" ref="AE1678:AR1678" si="3659">AE797*AE1670</f>
        <v>0</v>
      </c>
      <c r="AF1678" s="374">
        <f t="shared" si="3659"/>
        <v>0</v>
      </c>
      <c r="AG1678" s="374">
        <f t="shared" si="3659"/>
        <v>0</v>
      </c>
      <c r="AH1678" s="374">
        <f t="shared" si="3659"/>
        <v>0</v>
      </c>
      <c r="AI1678" s="374">
        <f t="shared" si="3659"/>
        <v>0</v>
      </c>
      <c r="AJ1678" s="374">
        <f t="shared" si="3659"/>
        <v>0</v>
      </c>
      <c r="AK1678" s="374">
        <f t="shared" si="3659"/>
        <v>0</v>
      </c>
      <c r="AL1678" s="374">
        <f t="shared" si="3659"/>
        <v>0</v>
      </c>
      <c r="AM1678" s="374">
        <f t="shared" si="3659"/>
        <v>0</v>
      </c>
      <c r="AN1678" s="374">
        <f t="shared" si="3659"/>
        <v>0</v>
      </c>
      <c r="AO1678" s="374">
        <f t="shared" si="3659"/>
        <v>0</v>
      </c>
      <c r="AP1678" s="374">
        <f t="shared" si="3659"/>
        <v>0</v>
      </c>
      <c r="AQ1678" s="374">
        <f t="shared" si="3659"/>
        <v>0</v>
      </c>
      <c r="AR1678" s="374">
        <f t="shared" si="3659"/>
        <v>0</v>
      </c>
      <c r="AS1678" s="615">
        <f t="shared" ref="AS1678:AS1683" si="3660">SUM(AE1678:AR1678)</f>
        <v>0</v>
      </c>
    </row>
    <row r="1679" spans="1:45">
      <c r="B1679" s="321" t="s">
        <v>803</v>
      </c>
      <c r="C1679" s="342"/>
      <c r="D1679" s="306"/>
      <c r="E1679" s="276"/>
      <c r="F1679" s="276"/>
      <c r="G1679" s="276"/>
      <c r="H1679" s="276"/>
      <c r="I1679" s="276"/>
      <c r="J1679" s="276"/>
      <c r="K1679" s="276"/>
      <c r="L1679" s="276"/>
      <c r="M1679" s="276"/>
      <c r="N1679" s="276"/>
      <c r="O1679" s="276"/>
      <c r="P1679" s="276"/>
      <c r="Q1679" s="276"/>
      <c r="R1679" s="288"/>
      <c r="S1679" s="276"/>
      <c r="T1679" s="276"/>
      <c r="U1679" s="276"/>
      <c r="V1679" s="306"/>
      <c r="W1679" s="306"/>
      <c r="X1679" s="306"/>
      <c r="Y1679" s="306"/>
      <c r="Z1679" s="276"/>
      <c r="AA1679" s="276"/>
      <c r="AB1679" s="276"/>
      <c r="AC1679" s="276"/>
      <c r="AD1679" s="276"/>
      <c r="AE1679" s="374">
        <f t="shared" ref="AE1679:AR1679" si="3661">AE992*AE1670</f>
        <v>0</v>
      </c>
      <c r="AF1679" s="374">
        <f t="shared" si="3661"/>
        <v>0</v>
      </c>
      <c r="AG1679" s="374">
        <f t="shared" si="3661"/>
        <v>0</v>
      </c>
      <c r="AH1679" s="374">
        <f t="shared" si="3661"/>
        <v>0</v>
      </c>
      <c r="AI1679" s="374">
        <f t="shared" si="3661"/>
        <v>0</v>
      </c>
      <c r="AJ1679" s="374">
        <f t="shared" si="3661"/>
        <v>0</v>
      </c>
      <c r="AK1679" s="374">
        <f t="shared" si="3661"/>
        <v>0</v>
      </c>
      <c r="AL1679" s="374">
        <f t="shared" si="3661"/>
        <v>0</v>
      </c>
      <c r="AM1679" s="374">
        <f t="shared" si="3661"/>
        <v>0</v>
      </c>
      <c r="AN1679" s="374">
        <f t="shared" si="3661"/>
        <v>0</v>
      </c>
      <c r="AO1679" s="374">
        <f t="shared" si="3661"/>
        <v>0</v>
      </c>
      <c r="AP1679" s="374">
        <f t="shared" si="3661"/>
        <v>0</v>
      </c>
      <c r="AQ1679" s="374">
        <f t="shared" si="3661"/>
        <v>0</v>
      </c>
      <c r="AR1679" s="374">
        <f t="shared" si="3661"/>
        <v>0</v>
      </c>
      <c r="AS1679" s="615">
        <f t="shared" si="3660"/>
        <v>0</v>
      </c>
    </row>
    <row r="1680" spans="1:45">
      <c r="B1680" s="321" t="s">
        <v>804</v>
      </c>
      <c r="C1680" s="342"/>
      <c r="D1680" s="306"/>
      <c r="E1680" s="276"/>
      <c r="F1680" s="276"/>
      <c r="G1680" s="276"/>
      <c r="H1680" s="276"/>
      <c r="I1680" s="276"/>
      <c r="J1680" s="276"/>
      <c r="K1680" s="276"/>
      <c r="L1680" s="276"/>
      <c r="M1680" s="276"/>
      <c r="N1680" s="276"/>
      <c r="O1680" s="276"/>
      <c r="P1680" s="276"/>
      <c r="Q1680" s="276"/>
      <c r="R1680" s="288"/>
      <c r="S1680" s="276"/>
      <c r="T1680" s="276"/>
      <c r="U1680" s="276"/>
      <c r="V1680" s="306"/>
      <c r="W1680" s="306"/>
      <c r="X1680" s="306"/>
      <c r="Y1680" s="306"/>
      <c r="Z1680" s="276"/>
      <c r="AA1680" s="276"/>
      <c r="AB1680" s="276"/>
      <c r="AC1680" s="276"/>
      <c r="AD1680" s="276"/>
      <c r="AE1680" s="374">
        <f t="shared" ref="AE1680:AR1680" si="3662">AE1187*AE1670</f>
        <v>0</v>
      </c>
      <c r="AF1680" s="374">
        <f t="shared" si="3662"/>
        <v>0</v>
      </c>
      <c r="AG1680" s="374">
        <f t="shared" si="3662"/>
        <v>0</v>
      </c>
      <c r="AH1680" s="374">
        <f t="shared" si="3662"/>
        <v>0</v>
      </c>
      <c r="AI1680" s="374">
        <f t="shared" si="3662"/>
        <v>0</v>
      </c>
      <c r="AJ1680" s="374">
        <f t="shared" si="3662"/>
        <v>0</v>
      </c>
      <c r="AK1680" s="374">
        <f t="shared" si="3662"/>
        <v>0</v>
      </c>
      <c r="AL1680" s="374">
        <f t="shared" si="3662"/>
        <v>0</v>
      </c>
      <c r="AM1680" s="374">
        <f t="shared" si="3662"/>
        <v>0</v>
      </c>
      <c r="AN1680" s="374">
        <f t="shared" si="3662"/>
        <v>0</v>
      </c>
      <c r="AO1680" s="374">
        <f t="shared" si="3662"/>
        <v>0</v>
      </c>
      <c r="AP1680" s="374">
        <f t="shared" si="3662"/>
        <v>0</v>
      </c>
      <c r="AQ1680" s="374">
        <f t="shared" si="3662"/>
        <v>0</v>
      </c>
      <c r="AR1680" s="374">
        <f t="shared" si="3662"/>
        <v>0</v>
      </c>
      <c r="AS1680" s="615">
        <f t="shared" si="3660"/>
        <v>0</v>
      </c>
    </row>
    <row r="1681" spans="1:45">
      <c r="B1681" s="321" t="s">
        <v>805</v>
      </c>
      <c r="C1681" s="342"/>
      <c r="D1681" s="306"/>
      <c r="E1681" s="276"/>
      <c r="F1681" s="276"/>
      <c r="G1681" s="276"/>
      <c r="H1681" s="276"/>
      <c r="I1681" s="276"/>
      <c r="J1681" s="276"/>
      <c r="K1681" s="276"/>
      <c r="L1681" s="276"/>
      <c r="M1681" s="276"/>
      <c r="N1681" s="276"/>
      <c r="O1681" s="276"/>
      <c r="P1681" s="276"/>
      <c r="Q1681" s="276"/>
      <c r="R1681" s="288"/>
      <c r="S1681" s="276"/>
      <c r="T1681" s="276"/>
      <c r="U1681" s="276"/>
      <c r="V1681" s="306"/>
      <c r="W1681" s="306"/>
      <c r="X1681" s="306"/>
      <c r="Y1681" s="306"/>
      <c r="Z1681" s="276"/>
      <c r="AA1681" s="276"/>
      <c r="AB1681" s="276"/>
      <c r="AC1681" s="276"/>
      <c r="AD1681" s="276"/>
      <c r="AE1681" s="374">
        <f t="shared" ref="AE1681:AR1681" si="3663">AE1382*AE1670</f>
        <v>0</v>
      </c>
      <c r="AF1681" s="374">
        <f t="shared" si="3663"/>
        <v>0</v>
      </c>
      <c r="AG1681" s="374">
        <f t="shared" si="3663"/>
        <v>0</v>
      </c>
      <c r="AH1681" s="374">
        <f t="shared" si="3663"/>
        <v>0</v>
      </c>
      <c r="AI1681" s="374">
        <f t="shared" si="3663"/>
        <v>0</v>
      </c>
      <c r="AJ1681" s="374">
        <f t="shared" si="3663"/>
        <v>0</v>
      </c>
      <c r="AK1681" s="374">
        <f t="shared" si="3663"/>
        <v>0</v>
      </c>
      <c r="AL1681" s="374">
        <f t="shared" si="3663"/>
        <v>0</v>
      </c>
      <c r="AM1681" s="374">
        <f t="shared" si="3663"/>
        <v>0</v>
      </c>
      <c r="AN1681" s="374">
        <f t="shared" si="3663"/>
        <v>0</v>
      </c>
      <c r="AO1681" s="374">
        <f t="shared" si="3663"/>
        <v>0</v>
      </c>
      <c r="AP1681" s="374">
        <f t="shared" si="3663"/>
        <v>0</v>
      </c>
      <c r="AQ1681" s="374">
        <f t="shared" si="3663"/>
        <v>0</v>
      </c>
      <c r="AR1681" s="374">
        <f t="shared" si="3663"/>
        <v>0</v>
      </c>
      <c r="AS1681" s="615">
        <f t="shared" si="3660"/>
        <v>0</v>
      </c>
    </row>
    <row r="1682" spans="1:45">
      <c r="B1682" s="321" t="s">
        <v>806</v>
      </c>
      <c r="C1682" s="342"/>
      <c r="D1682" s="306"/>
      <c r="E1682" s="276"/>
      <c r="F1682" s="276"/>
      <c r="G1682" s="276"/>
      <c r="H1682" s="276"/>
      <c r="I1682" s="276"/>
      <c r="J1682" s="276"/>
      <c r="K1682" s="276"/>
      <c r="L1682" s="276"/>
      <c r="M1682" s="276"/>
      <c r="N1682" s="276"/>
      <c r="O1682" s="276"/>
      <c r="P1682" s="276"/>
      <c r="Q1682" s="276"/>
      <c r="R1682" s="288"/>
      <c r="S1682" s="276"/>
      <c r="T1682" s="276"/>
      <c r="U1682" s="276"/>
      <c r="V1682" s="306"/>
      <c r="W1682" s="306"/>
      <c r="X1682" s="306"/>
      <c r="Y1682" s="306"/>
      <c r="Z1682" s="276"/>
      <c r="AA1682" s="276"/>
      <c r="AB1682" s="276"/>
      <c r="AC1682" s="276"/>
      <c r="AD1682" s="276"/>
      <c r="AE1682" s="374">
        <f t="shared" ref="AE1682:AR1682" si="3664">AE1576*AE1670</f>
        <v>0</v>
      </c>
      <c r="AF1682" s="374">
        <f t="shared" si="3664"/>
        <v>0</v>
      </c>
      <c r="AG1682" s="374">
        <f t="shared" si="3664"/>
        <v>0</v>
      </c>
      <c r="AH1682" s="374">
        <f t="shared" si="3664"/>
        <v>0</v>
      </c>
      <c r="AI1682" s="374">
        <f t="shared" si="3664"/>
        <v>0</v>
      </c>
      <c r="AJ1682" s="374">
        <f t="shared" si="3664"/>
        <v>0</v>
      </c>
      <c r="AK1682" s="374">
        <f t="shared" si="3664"/>
        <v>0</v>
      </c>
      <c r="AL1682" s="374">
        <f t="shared" si="3664"/>
        <v>0</v>
      </c>
      <c r="AM1682" s="374">
        <f t="shared" si="3664"/>
        <v>0</v>
      </c>
      <c r="AN1682" s="374">
        <f t="shared" si="3664"/>
        <v>0</v>
      </c>
      <c r="AO1682" s="374">
        <f t="shared" si="3664"/>
        <v>0</v>
      </c>
      <c r="AP1682" s="374">
        <f t="shared" si="3664"/>
        <v>0</v>
      </c>
      <c r="AQ1682" s="374">
        <f t="shared" si="3664"/>
        <v>0</v>
      </c>
      <c r="AR1682" s="374">
        <f t="shared" si="3664"/>
        <v>0</v>
      </c>
      <c r="AS1682" s="615">
        <f t="shared" si="3660"/>
        <v>0</v>
      </c>
    </row>
    <row r="1683" spans="1:45" ht="15.75">
      <c r="B1683" s="346" t="s">
        <v>901</v>
      </c>
      <c r="C1683" s="342"/>
      <c r="D1683" s="333"/>
      <c r="E1683" s="331"/>
      <c r="F1683" s="331"/>
      <c r="G1683" s="331"/>
      <c r="H1683" s="331"/>
      <c r="I1683" s="331"/>
      <c r="J1683" s="331"/>
      <c r="K1683" s="331"/>
      <c r="L1683" s="331"/>
      <c r="M1683" s="331"/>
      <c r="N1683" s="331"/>
      <c r="O1683" s="331"/>
      <c r="P1683" s="331"/>
      <c r="Q1683" s="331"/>
      <c r="R1683" s="297"/>
      <c r="S1683" s="331"/>
      <c r="T1683" s="331"/>
      <c r="U1683" s="331"/>
      <c r="V1683" s="333"/>
      <c r="W1683" s="333"/>
      <c r="X1683" s="333"/>
      <c r="Y1683" s="333"/>
      <c r="Z1683" s="331"/>
      <c r="AA1683" s="331"/>
      <c r="AB1683" s="331"/>
      <c r="AC1683" s="331"/>
      <c r="AD1683" s="331"/>
      <c r="AE1683" s="343">
        <f>SUM(AE1671:AE1682)</f>
        <v>0</v>
      </c>
      <c r="AF1683" s="343">
        <f t="shared" ref="AF1683:AR1683" si="3665">SUM(AF1671:AF1682)</f>
        <v>0</v>
      </c>
      <c r="AG1683" s="343">
        <f t="shared" si="3665"/>
        <v>0</v>
      </c>
      <c r="AH1683" s="343">
        <f t="shared" si="3665"/>
        <v>0</v>
      </c>
      <c r="AI1683" s="343">
        <f t="shared" si="3665"/>
        <v>0</v>
      </c>
      <c r="AJ1683" s="343">
        <f t="shared" si="3665"/>
        <v>0</v>
      </c>
      <c r="AK1683" s="343">
        <f t="shared" si="3665"/>
        <v>0</v>
      </c>
      <c r="AL1683" s="343">
        <f t="shared" si="3665"/>
        <v>0</v>
      </c>
      <c r="AM1683" s="343">
        <f t="shared" si="3665"/>
        <v>0</v>
      </c>
      <c r="AN1683" s="343">
        <f t="shared" si="3665"/>
        <v>0</v>
      </c>
      <c r="AO1683" s="343">
        <f t="shared" si="3665"/>
        <v>0</v>
      </c>
      <c r="AP1683" s="343">
        <f t="shared" si="3665"/>
        <v>0</v>
      </c>
      <c r="AQ1683" s="343">
        <f t="shared" si="3665"/>
        <v>0</v>
      </c>
      <c r="AR1683" s="343">
        <f t="shared" si="3665"/>
        <v>0</v>
      </c>
      <c r="AS1683" s="403">
        <f t="shared" si="3660"/>
        <v>0</v>
      </c>
    </row>
    <row r="1684" spans="1:45" ht="15.75">
      <c r="B1684" s="346" t="s">
        <v>902</v>
      </c>
      <c r="C1684" s="342"/>
      <c r="D1684" s="347"/>
      <c r="E1684" s="331"/>
      <c r="F1684" s="331"/>
      <c r="G1684" s="331"/>
      <c r="H1684" s="331"/>
      <c r="I1684" s="331"/>
      <c r="J1684" s="331"/>
      <c r="K1684" s="331"/>
      <c r="L1684" s="331"/>
      <c r="M1684" s="331"/>
      <c r="N1684" s="331"/>
      <c r="O1684" s="331"/>
      <c r="P1684" s="331"/>
      <c r="Q1684" s="331"/>
      <c r="R1684" s="297"/>
      <c r="S1684" s="331"/>
      <c r="T1684" s="331"/>
      <c r="U1684" s="331"/>
      <c r="V1684" s="333"/>
      <c r="W1684" s="333"/>
      <c r="X1684" s="333"/>
      <c r="Y1684" s="333"/>
      <c r="Z1684" s="331"/>
      <c r="AA1684" s="331"/>
      <c r="AB1684" s="331"/>
      <c r="AC1684" s="331"/>
      <c r="AD1684" s="331"/>
      <c r="AE1684" s="344">
        <f>AE1668*AE1670</f>
        <v>0</v>
      </c>
      <c r="AF1684" s="344">
        <f t="shared" ref="AF1684:AR1684" si="3666">AF1668*AF1670</f>
        <v>0</v>
      </c>
      <c r="AG1684" s="344">
        <f t="shared" si="3666"/>
        <v>0</v>
      </c>
      <c r="AH1684" s="344">
        <f t="shared" si="3666"/>
        <v>0</v>
      </c>
      <c r="AI1684" s="344">
        <f t="shared" si="3666"/>
        <v>0</v>
      </c>
      <c r="AJ1684" s="344">
        <f t="shared" si="3666"/>
        <v>0</v>
      </c>
      <c r="AK1684" s="344">
        <f t="shared" si="3666"/>
        <v>0</v>
      </c>
      <c r="AL1684" s="344">
        <f t="shared" si="3666"/>
        <v>0</v>
      </c>
      <c r="AM1684" s="344">
        <f t="shared" si="3666"/>
        <v>0</v>
      </c>
      <c r="AN1684" s="344">
        <f t="shared" si="3666"/>
        <v>0</v>
      </c>
      <c r="AO1684" s="344">
        <f t="shared" si="3666"/>
        <v>0</v>
      </c>
      <c r="AP1684" s="344">
        <f t="shared" si="3666"/>
        <v>0</v>
      </c>
      <c r="AQ1684" s="344">
        <f t="shared" si="3666"/>
        <v>0</v>
      </c>
      <c r="AR1684" s="344">
        <f t="shared" si="3666"/>
        <v>0</v>
      </c>
      <c r="AS1684" s="403">
        <f>SUM(AE1684:AR1684)</f>
        <v>0</v>
      </c>
    </row>
    <row r="1685" spans="1:45" ht="15.75">
      <c r="B1685" s="346" t="s">
        <v>903</v>
      </c>
      <c r="C1685" s="342"/>
      <c r="D1685" s="347"/>
      <c r="E1685" s="331"/>
      <c r="F1685" s="331"/>
      <c r="G1685" s="331"/>
      <c r="H1685" s="331"/>
      <c r="I1685" s="331"/>
      <c r="J1685" s="331"/>
      <c r="K1685" s="331"/>
      <c r="L1685" s="331"/>
      <c r="M1685" s="331"/>
      <c r="N1685" s="331"/>
      <c r="O1685" s="331"/>
      <c r="P1685" s="331"/>
      <c r="Q1685" s="331"/>
      <c r="R1685" s="297"/>
      <c r="S1685" s="331"/>
      <c r="T1685" s="331"/>
      <c r="U1685" s="331"/>
      <c r="V1685" s="347"/>
      <c r="W1685" s="347"/>
      <c r="X1685" s="347"/>
      <c r="Y1685" s="347"/>
      <c r="Z1685" s="331"/>
      <c r="AA1685" s="331"/>
      <c r="AB1685" s="331"/>
      <c r="AC1685" s="331"/>
      <c r="AD1685" s="331"/>
      <c r="AE1685" s="348"/>
      <c r="AF1685" s="348"/>
      <c r="AG1685" s="348"/>
      <c r="AH1685" s="348"/>
      <c r="AI1685" s="348"/>
      <c r="AJ1685" s="348"/>
      <c r="AK1685" s="348"/>
      <c r="AL1685" s="348"/>
      <c r="AM1685" s="348"/>
      <c r="AN1685" s="348"/>
      <c r="AO1685" s="348"/>
      <c r="AP1685" s="348"/>
      <c r="AQ1685" s="348"/>
      <c r="AR1685" s="348"/>
      <c r="AS1685" s="403">
        <f>AS1683-AS1684</f>
        <v>0</v>
      </c>
    </row>
    <row r="1686" spans="1:45">
      <c r="B1686" s="377"/>
      <c r="C1686" s="441"/>
      <c r="D1686" s="441"/>
      <c r="E1686" s="442"/>
      <c r="F1686" s="442"/>
      <c r="G1686" s="442"/>
      <c r="H1686" s="442"/>
      <c r="I1686" s="442"/>
      <c r="J1686" s="442"/>
      <c r="K1686" s="442"/>
      <c r="L1686" s="442"/>
      <c r="M1686" s="442"/>
      <c r="N1686" s="442"/>
      <c r="O1686" s="442"/>
      <c r="P1686" s="442"/>
      <c r="Q1686" s="442"/>
      <c r="R1686" s="443"/>
      <c r="S1686" s="442"/>
      <c r="T1686" s="442"/>
      <c r="U1686" s="442"/>
      <c r="V1686" s="441"/>
      <c r="W1686" s="444"/>
      <c r="X1686" s="441"/>
      <c r="Y1686" s="441"/>
      <c r="Z1686" s="442"/>
      <c r="AA1686" s="442"/>
      <c r="AB1686" s="442"/>
      <c r="AC1686" s="442"/>
      <c r="AD1686" s="442"/>
      <c r="AE1686" s="771"/>
      <c r="AF1686" s="771"/>
      <c r="AG1686" s="771"/>
      <c r="AH1686" s="771"/>
      <c r="AI1686" s="771"/>
      <c r="AJ1686" s="771"/>
      <c r="AK1686" s="771"/>
      <c r="AL1686" s="771"/>
      <c r="AM1686" s="771"/>
      <c r="AN1686" s="771"/>
      <c r="AO1686" s="771"/>
      <c r="AP1686" s="771"/>
      <c r="AQ1686" s="771"/>
      <c r="AR1686" s="771"/>
      <c r="AS1686" s="787"/>
    </row>
    <row r="1687" spans="1:45" ht="19.5" customHeight="1">
      <c r="B1687" s="364" t="s">
        <v>588</v>
      </c>
      <c r="C1687" s="383"/>
      <c r="D1687" s="384"/>
      <c r="E1687" s="384"/>
      <c r="F1687" s="384"/>
      <c r="G1687" s="384"/>
      <c r="H1687" s="384"/>
      <c r="I1687" s="384"/>
      <c r="J1687" s="384"/>
      <c r="K1687" s="384"/>
      <c r="L1687" s="384"/>
      <c r="M1687" s="384"/>
      <c r="N1687" s="384"/>
      <c r="O1687" s="384"/>
      <c r="P1687" s="384"/>
      <c r="Q1687" s="384"/>
      <c r="R1687" s="384"/>
      <c r="S1687" s="384"/>
      <c r="T1687" s="384"/>
      <c r="U1687" s="384"/>
      <c r="V1687" s="367"/>
      <c r="W1687" s="368"/>
      <c r="X1687" s="384"/>
      <c r="Y1687" s="384"/>
      <c r="Z1687" s="384"/>
      <c r="AA1687" s="384"/>
      <c r="AB1687" s="384"/>
      <c r="AC1687" s="384"/>
      <c r="AD1687" s="384"/>
      <c r="AE1687" s="405"/>
      <c r="AF1687" s="405"/>
      <c r="AG1687" s="405"/>
      <c r="AH1687" s="405"/>
      <c r="AI1687" s="405"/>
      <c r="AJ1687" s="405"/>
      <c r="AK1687" s="405"/>
      <c r="AL1687" s="405"/>
      <c r="AM1687" s="405"/>
      <c r="AN1687" s="405"/>
      <c r="AO1687" s="405"/>
      <c r="AP1687" s="405"/>
      <c r="AQ1687" s="405"/>
      <c r="AR1687" s="405"/>
      <c r="AS1687" s="385"/>
    </row>
    <row r="1688" spans="1:45" ht="19.5" customHeight="1">
      <c r="B1688" s="760"/>
      <c r="C1688" s="761"/>
      <c r="D1688" s="742"/>
      <c r="E1688" s="742"/>
      <c r="F1688" s="742"/>
      <c r="G1688" s="742"/>
      <c r="H1688" s="742"/>
      <c r="I1688" s="742"/>
      <c r="J1688" s="742"/>
      <c r="K1688" s="742"/>
      <c r="L1688" s="742"/>
      <c r="M1688" s="742"/>
      <c r="N1688" s="742"/>
      <c r="O1688" s="742"/>
      <c r="P1688" s="742"/>
      <c r="Q1688" s="742"/>
      <c r="R1688" s="742"/>
      <c r="S1688" s="742"/>
      <c r="T1688" s="742"/>
      <c r="U1688" s="742"/>
      <c r="V1688" s="301"/>
      <c r="W1688" s="762"/>
      <c r="X1688" s="742"/>
      <c r="Y1688" s="742"/>
      <c r="Z1688" s="742"/>
      <c r="AA1688" s="742"/>
      <c r="AB1688" s="742"/>
      <c r="AC1688" s="742"/>
      <c r="AD1688" s="742"/>
      <c r="AE1688" s="252"/>
      <c r="AF1688" s="252"/>
      <c r="AG1688" s="252"/>
      <c r="AH1688" s="252"/>
      <c r="AI1688" s="252"/>
      <c r="AJ1688" s="252"/>
      <c r="AK1688" s="252"/>
      <c r="AL1688" s="252"/>
      <c r="AM1688" s="252"/>
      <c r="AN1688" s="252"/>
      <c r="AO1688" s="252"/>
      <c r="AP1688" s="252"/>
      <c r="AQ1688" s="252"/>
      <c r="AR1688" s="252"/>
      <c r="AS1688" s="253"/>
    </row>
    <row r="1689" spans="1:45" ht="15.75">
      <c r="B1689" s="277" t="s">
        <v>813</v>
      </c>
      <c r="C1689" s="278"/>
      <c r="D1689" s="579" t="s">
        <v>523</v>
      </c>
      <c r="E1689" s="250"/>
      <c r="F1689" s="579"/>
      <c r="G1689" s="250"/>
      <c r="H1689" s="250"/>
      <c r="I1689" s="250"/>
      <c r="J1689" s="250"/>
      <c r="K1689" s="250"/>
      <c r="L1689" s="250"/>
      <c r="M1689" s="250"/>
      <c r="N1689" s="250"/>
      <c r="O1689" s="250"/>
      <c r="P1689" s="250"/>
      <c r="Q1689" s="250"/>
      <c r="R1689" s="278"/>
      <c r="S1689" s="250"/>
      <c r="T1689" s="250"/>
      <c r="U1689" s="250"/>
      <c r="V1689" s="250"/>
      <c r="W1689" s="250"/>
      <c r="X1689" s="250"/>
      <c r="Y1689" s="250"/>
      <c r="Z1689" s="250"/>
      <c r="AA1689" s="250"/>
      <c r="AB1689" s="250"/>
      <c r="AC1689" s="250"/>
      <c r="AD1689" s="250"/>
      <c r="AE1689" s="267"/>
      <c r="AF1689" s="264"/>
      <c r="AG1689" s="264"/>
      <c r="AH1689" s="264"/>
      <c r="AI1689" s="264"/>
      <c r="AJ1689" s="264"/>
      <c r="AK1689" s="264"/>
      <c r="AL1689" s="264"/>
      <c r="AM1689" s="264"/>
      <c r="AN1689" s="264"/>
      <c r="AO1689" s="264"/>
      <c r="AP1689" s="264"/>
      <c r="AQ1689" s="264"/>
      <c r="AR1689" s="264"/>
    </row>
    <row r="1690" spans="1:45" ht="39.75" customHeight="1">
      <c r="B1690" s="935" t="s">
        <v>211</v>
      </c>
      <c r="C1690" s="937" t="s">
        <v>33</v>
      </c>
      <c r="D1690" s="281" t="s">
        <v>421</v>
      </c>
      <c r="E1690" s="941" t="s">
        <v>209</v>
      </c>
      <c r="F1690" s="942"/>
      <c r="G1690" s="942"/>
      <c r="H1690" s="942"/>
      <c r="I1690" s="942"/>
      <c r="J1690" s="942"/>
      <c r="K1690" s="942"/>
      <c r="L1690" s="942"/>
      <c r="M1690" s="942"/>
      <c r="N1690" s="942"/>
      <c r="O1690" s="942"/>
      <c r="P1690" s="943"/>
      <c r="Q1690" s="939" t="s">
        <v>213</v>
      </c>
      <c r="R1690" s="281" t="s">
        <v>422</v>
      </c>
      <c r="S1690" s="932" t="s">
        <v>212</v>
      </c>
      <c r="T1690" s="933"/>
      <c r="U1690" s="933"/>
      <c r="V1690" s="933"/>
      <c r="W1690" s="933"/>
      <c r="X1690" s="933"/>
      <c r="Y1690" s="933"/>
      <c r="Z1690" s="933"/>
      <c r="AA1690" s="933"/>
      <c r="AB1690" s="933"/>
      <c r="AC1690" s="933"/>
      <c r="AD1690" s="944"/>
      <c r="AE1690" s="932" t="s">
        <v>242</v>
      </c>
      <c r="AF1690" s="933"/>
      <c r="AG1690" s="933"/>
      <c r="AH1690" s="933"/>
      <c r="AI1690" s="933"/>
      <c r="AJ1690" s="933"/>
      <c r="AK1690" s="933"/>
      <c r="AL1690" s="933"/>
      <c r="AM1690" s="933"/>
      <c r="AN1690" s="933"/>
      <c r="AO1690" s="933"/>
      <c r="AP1690" s="933"/>
      <c r="AQ1690" s="933"/>
      <c r="AR1690" s="933"/>
      <c r="AS1690" s="934"/>
    </row>
    <row r="1691" spans="1:45" ht="65.25" customHeight="1">
      <c r="B1691" s="936"/>
      <c r="C1691" s="938"/>
      <c r="D1691" s="282">
        <v>2027</v>
      </c>
      <c r="E1691" s="282">
        <v>2028</v>
      </c>
      <c r="F1691" s="282">
        <v>2029</v>
      </c>
      <c r="G1691" s="282">
        <v>2030</v>
      </c>
      <c r="H1691" s="282">
        <v>2031</v>
      </c>
      <c r="I1691" s="282">
        <v>2032</v>
      </c>
      <c r="J1691" s="282">
        <v>2033</v>
      </c>
      <c r="K1691" s="282">
        <v>2034</v>
      </c>
      <c r="L1691" s="282">
        <v>2035</v>
      </c>
      <c r="M1691" s="282">
        <v>2036</v>
      </c>
      <c r="N1691" s="282">
        <v>2037</v>
      </c>
      <c r="O1691" s="282">
        <v>2038</v>
      </c>
      <c r="P1691" s="282">
        <v>2039</v>
      </c>
      <c r="Q1691" s="940"/>
      <c r="R1691" s="282">
        <v>2027</v>
      </c>
      <c r="S1691" s="282">
        <v>2028</v>
      </c>
      <c r="T1691" s="282">
        <v>2029</v>
      </c>
      <c r="U1691" s="282">
        <v>2030</v>
      </c>
      <c r="V1691" s="282">
        <v>2031</v>
      </c>
      <c r="W1691" s="282">
        <v>2032</v>
      </c>
      <c r="X1691" s="282">
        <v>2033</v>
      </c>
      <c r="Y1691" s="282">
        <v>2034</v>
      </c>
      <c r="Z1691" s="282">
        <v>2035</v>
      </c>
      <c r="AA1691" s="282">
        <v>2036</v>
      </c>
      <c r="AB1691" s="282">
        <v>2037</v>
      </c>
      <c r="AC1691" s="282">
        <v>2038</v>
      </c>
      <c r="AD1691" s="282">
        <v>2039</v>
      </c>
      <c r="AE1691" s="282" t="str">
        <f>'1.  LRAMVA Summary'!$D$53</f>
        <v>Residential</v>
      </c>
      <c r="AF1691" s="282" t="str">
        <f>'1.  LRAMVA Summary'!$E$53</f>
        <v>GS&lt;50 kW</v>
      </c>
      <c r="AG1691" s="282" t="str">
        <f>'1.  LRAMVA Summary'!$F$53</f>
        <v>General Service 50 to 4,999 kW</v>
      </c>
      <c r="AH1691" s="282" t="str">
        <f>'1.  LRAMVA Summary'!$G$53</f>
        <v>Large Use</v>
      </c>
      <c r="AI1691" s="282" t="str">
        <f>'1.  LRAMVA Summary'!$H$53</f>
        <v>Large Use 2</v>
      </c>
      <c r="AJ1691" s="282" t="str">
        <f>'1.  LRAMVA Summary'!$I$53</f>
        <v>Street Lighting</v>
      </c>
      <c r="AK1691" s="282" t="str">
        <f>'1.  LRAMVA Summary'!$J$53</f>
        <v>Unmetered Scattered Load</v>
      </c>
      <c r="AL1691" s="282" t="str">
        <f>'1.  LRAMVA Summary'!$K$53</f>
        <v/>
      </c>
      <c r="AM1691" s="282" t="str">
        <f>'1.  LRAMVA Summary'!$L$53</f>
        <v/>
      </c>
      <c r="AN1691" s="282" t="str">
        <f>'1.  LRAMVA Summary'!$M$53</f>
        <v/>
      </c>
      <c r="AO1691" s="282" t="str">
        <f>'1.  LRAMVA Summary'!$N$53</f>
        <v/>
      </c>
      <c r="AP1691" s="282" t="str">
        <f>'1.  LRAMVA Summary'!$O$53</f>
        <v/>
      </c>
      <c r="AQ1691" s="282" t="str">
        <f>'1.  LRAMVA Summary'!$P$53</f>
        <v/>
      </c>
      <c r="AR1691" s="282" t="str">
        <f>'1.  LRAMVA Summary'!$Q$53</f>
        <v/>
      </c>
      <c r="AS1691" s="284" t="str">
        <f>'1.  LRAMVA Summary'!$R$53</f>
        <v>Total</v>
      </c>
    </row>
    <row r="1692" spans="1:45" ht="15" customHeight="1" outlineLevel="1">
      <c r="A1692" s="521"/>
      <c r="B1692" s="291"/>
      <c r="C1692" s="302"/>
      <c r="D1692" s="288"/>
      <c r="E1692" s="288"/>
      <c r="F1692" s="288"/>
      <c r="G1692" s="288"/>
      <c r="H1692" s="288"/>
      <c r="I1692" s="288"/>
      <c r="J1692" s="288"/>
      <c r="K1692" s="288"/>
      <c r="L1692" s="288"/>
      <c r="M1692" s="288"/>
      <c r="N1692" s="288"/>
      <c r="O1692" s="288"/>
      <c r="P1692" s="288"/>
      <c r="Q1692" s="288"/>
      <c r="R1692" s="288"/>
      <c r="S1692" s="288"/>
      <c r="T1692" s="288"/>
      <c r="U1692" s="288"/>
      <c r="V1692" s="288"/>
      <c r="W1692" s="288"/>
      <c r="X1692" s="288"/>
      <c r="Y1692" s="288"/>
      <c r="Z1692" s="288"/>
      <c r="AA1692" s="288"/>
      <c r="AB1692" s="288"/>
      <c r="AC1692" s="288"/>
      <c r="AD1692" s="288"/>
      <c r="AE1692" s="288">
        <f>'1.  LRAMVA Summary'!D745</f>
        <v>0</v>
      </c>
      <c r="AF1692" s="288">
        <f>'1.  LRAMVA Summary'!E745</f>
        <v>0</v>
      </c>
      <c r="AG1692" s="288">
        <f>'1.  LRAMVA Summary'!F745</f>
        <v>0</v>
      </c>
      <c r="AH1692" s="288">
        <f>'1.  LRAMVA Summary'!G745</f>
        <v>0</v>
      </c>
      <c r="AI1692" s="288">
        <f>'1.  LRAMVA Summary'!H745</f>
        <v>0</v>
      </c>
      <c r="AJ1692" s="288">
        <f>'1.  LRAMVA Summary'!I745</f>
        <v>0</v>
      </c>
      <c r="AK1692" s="288">
        <f>'1.  LRAMVA Summary'!J745</f>
        <v>0</v>
      </c>
      <c r="AL1692" s="288">
        <f>'1.  LRAMVA Summary'!K745</f>
        <v>0</v>
      </c>
      <c r="AM1692" s="288">
        <f>'1.  LRAMVA Summary'!L745</f>
        <v>0</v>
      </c>
      <c r="AN1692" s="288">
        <f>'1.  LRAMVA Summary'!M745</f>
        <v>0</v>
      </c>
      <c r="AO1692" s="288">
        <f>'1.  LRAMVA Summary'!N745</f>
        <v>0</v>
      </c>
      <c r="AP1692" s="288">
        <f>'1.  LRAMVA Summary'!O745</f>
        <v>0</v>
      </c>
      <c r="AQ1692" s="288">
        <f>'1.  LRAMVA Summary'!P745</f>
        <v>0</v>
      </c>
      <c r="AR1692" s="288">
        <f>'1.  LRAMVA Summary'!Q745</f>
        <v>0</v>
      </c>
      <c r="AS1692" s="289"/>
    </row>
    <row r="1693" spans="1:45" ht="15.75">
      <c r="B1693" s="828"/>
      <c r="C1693" s="332"/>
      <c r="D1693" s="332"/>
      <c r="E1693" s="332"/>
      <c r="F1693" s="332"/>
      <c r="G1693" s="332"/>
      <c r="H1693" s="332"/>
      <c r="I1693" s="332"/>
      <c r="J1693" s="332"/>
      <c r="K1693" s="332"/>
      <c r="L1693" s="332"/>
      <c r="M1693" s="332"/>
      <c r="N1693" s="332"/>
      <c r="O1693" s="332"/>
      <c r="P1693" s="332"/>
      <c r="Q1693" s="332"/>
      <c r="R1693" s="332"/>
      <c r="S1693" s="332"/>
      <c r="T1693" s="332"/>
      <c r="U1693" s="332"/>
      <c r="V1693" s="332"/>
      <c r="W1693" s="332"/>
      <c r="X1693" s="332"/>
      <c r="Y1693" s="332"/>
      <c r="Z1693" s="332"/>
      <c r="AA1693" s="332"/>
      <c r="AB1693" s="332"/>
      <c r="AC1693" s="332"/>
      <c r="AD1693" s="833"/>
      <c r="AE1693" s="288" t="str">
        <f>'1.  LRAMVA Summary'!$D$54</f>
        <v>kWh</v>
      </c>
      <c r="AF1693" s="288" t="str">
        <f>'1.  LRAMVA Summary'!$E$54</f>
        <v>kWh</v>
      </c>
      <c r="AG1693" s="288" t="str">
        <f>'1.  LRAMVA Summary'!$F$54</f>
        <v>kW</v>
      </c>
      <c r="AH1693" s="288" t="str">
        <f>'1.  LRAMVA Summary'!$G$54</f>
        <v>kW</v>
      </c>
      <c r="AI1693" s="288" t="str">
        <f>'1.  LRAMVA Summary'!$H$54</f>
        <v>kW</v>
      </c>
      <c r="AJ1693" s="288" t="str">
        <f>'1.  LRAMVA Summary'!$I$54</f>
        <v>kW</v>
      </c>
      <c r="AK1693" s="288" t="str">
        <f>'1.  LRAMVA Summary'!$J$54</f>
        <v>kWh</v>
      </c>
      <c r="AL1693" s="288">
        <f>'1.  LRAMVA Summary'!$K$54</f>
        <v>0</v>
      </c>
      <c r="AM1693" s="288">
        <f>'1.  LRAMVA Summary'!$L$54</f>
        <v>0</v>
      </c>
      <c r="AN1693" s="288">
        <f>'1.  LRAMVA Summary'!$M$54</f>
        <v>0</v>
      </c>
      <c r="AO1693" s="288">
        <f>'1.  LRAMVA Summary'!$N$54</f>
        <v>0</v>
      </c>
      <c r="AP1693" s="288">
        <f>'1.  LRAMVA Summary'!$O$54</f>
        <v>0</v>
      </c>
      <c r="AQ1693" s="288">
        <f>'1.  LRAMVA Summary'!$P$54</f>
        <v>0</v>
      </c>
      <c r="AR1693" s="288">
        <f>'1.  LRAMVA Summary'!$Q$54</f>
        <v>0</v>
      </c>
      <c r="AS1693" s="327"/>
    </row>
    <row r="1694" spans="1:45" ht="15.75">
      <c r="B1694" s="829" t="s">
        <v>960</v>
      </c>
      <c r="C1694" s="332"/>
      <c r="D1694" s="332"/>
      <c r="E1694" s="332"/>
      <c r="F1694" s="332"/>
      <c r="G1694" s="332"/>
      <c r="H1694" s="332"/>
      <c r="I1694" s="332"/>
      <c r="J1694" s="332"/>
      <c r="K1694" s="332"/>
      <c r="L1694" s="332"/>
      <c r="M1694" s="332"/>
      <c r="N1694" s="332"/>
      <c r="O1694" s="332"/>
      <c r="P1694" s="332"/>
      <c r="Q1694" s="332"/>
      <c r="R1694" s="332"/>
      <c r="S1694" s="332"/>
      <c r="T1694" s="332"/>
      <c r="U1694" s="332"/>
      <c r="V1694" s="332"/>
      <c r="W1694" s="332"/>
      <c r="X1694" s="332"/>
      <c r="Y1694" s="332"/>
      <c r="Z1694" s="332"/>
      <c r="AA1694" s="332"/>
      <c r="AB1694" s="332"/>
      <c r="AC1694" s="332"/>
      <c r="AD1694" s="833"/>
      <c r="AE1694" s="831">
        <v>0</v>
      </c>
      <c r="AF1694" s="826">
        <v>0</v>
      </c>
      <c r="AG1694" s="826">
        <v>0</v>
      </c>
      <c r="AH1694" s="826">
        <v>0</v>
      </c>
      <c r="AI1694" s="826">
        <v>0</v>
      </c>
      <c r="AJ1694" s="826">
        <v>0</v>
      </c>
      <c r="AK1694" s="826">
        <v>0</v>
      </c>
      <c r="AL1694" s="826">
        <v>0</v>
      </c>
      <c r="AM1694" s="826">
        <v>0</v>
      </c>
      <c r="AN1694" s="826">
        <v>0</v>
      </c>
      <c r="AO1694" s="826">
        <v>0</v>
      </c>
      <c r="AP1694" s="826">
        <v>0</v>
      </c>
      <c r="AQ1694" s="826">
        <v>0</v>
      </c>
      <c r="AR1694" s="826">
        <v>0</v>
      </c>
      <c r="AS1694" s="827"/>
    </row>
    <row r="1695" spans="1:45" ht="15.75">
      <c r="B1695" s="830" t="s">
        <v>814</v>
      </c>
      <c r="C1695" s="399"/>
      <c r="D1695" s="399"/>
      <c r="E1695" s="399"/>
      <c r="F1695" s="399"/>
      <c r="G1695" s="399"/>
      <c r="H1695" s="399"/>
      <c r="I1695" s="399"/>
      <c r="J1695" s="399"/>
      <c r="K1695" s="399"/>
      <c r="L1695" s="399"/>
      <c r="M1695" s="399"/>
      <c r="N1695" s="399"/>
      <c r="O1695" s="399"/>
      <c r="P1695" s="399"/>
      <c r="Q1695" s="399"/>
      <c r="R1695" s="399"/>
      <c r="S1695" s="399"/>
      <c r="T1695" s="399"/>
      <c r="U1695" s="399"/>
      <c r="V1695" s="399"/>
      <c r="W1695" s="399"/>
      <c r="X1695" s="399"/>
      <c r="Y1695" s="399"/>
      <c r="Z1695" s="399"/>
      <c r="AA1695" s="399"/>
      <c r="AB1695" s="399"/>
      <c r="AC1695" s="399"/>
      <c r="AD1695" s="834"/>
      <c r="AE1695" s="832">
        <f>HLOOKUP(AE1691,'2. LRAMVA Threshold'!$B$42:$Q$60,19,FALSE)</f>
        <v>0</v>
      </c>
      <c r="AF1695" s="832">
        <f>HLOOKUP(AF1691,'2. LRAMVA Threshold'!$B$42:$Q$60,19,FALSE)</f>
        <v>0</v>
      </c>
      <c r="AG1695" s="832">
        <f>HLOOKUP(AG1691,'2. LRAMVA Threshold'!$B$42:$Q$60,19,FALSE)</f>
        <v>0</v>
      </c>
      <c r="AH1695" s="832">
        <f>HLOOKUP(AH1691,'2. LRAMVA Threshold'!$B$42:$Q$60,19,FALSE)</f>
        <v>0</v>
      </c>
      <c r="AI1695" s="832">
        <f>HLOOKUP(AI1691,'2. LRAMVA Threshold'!$B$42:$Q$60,19,FALSE)</f>
        <v>0</v>
      </c>
      <c r="AJ1695" s="832">
        <f>HLOOKUP(AJ1691,'2. LRAMVA Threshold'!$B$42:$Q$60,19,FALSE)</f>
        <v>0</v>
      </c>
      <c r="AK1695" s="832">
        <f>HLOOKUP(AK1691,'2. LRAMVA Threshold'!$B$42:$Q$60,19,FALSE)</f>
        <v>0</v>
      </c>
      <c r="AL1695" s="832">
        <f>HLOOKUP(AL1691,'2. LRAMVA Threshold'!$B$42:$Q$60,19,FALSE)</f>
        <v>0</v>
      </c>
      <c r="AM1695" s="832">
        <f>HLOOKUP(AM1691,'2. LRAMVA Threshold'!$B$42:$Q$60,19,FALSE)</f>
        <v>0</v>
      </c>
      <c r="AN1695" s="832">
        <f>HLOOKUP(AN1691,'2. LRAMVA Threshold'!$B$42:$Q$60,19,FALSE)</f>
        <v>0</v>
      </c>
      <c r="AO1695" s="832">
        <f>HLOOKUP(AO1691,'2. LRAMVA Threshold'!$B$42:$Q$60,19,FALSE)</f>
        <v>0</v>
      </c>
      <c r="AP1695" s="832">
        <f>HLOOKUP(AP1691,'2. LRAMVA Threshold'!$B$42:$Q$60,19,FALSE)</f>
        <v>0</v>
      </c>
      <c r="AQ1695" s="832">
        <f>HLOOKUP(AQ1691,'2. LRAMVA Threshold'!$B$42:$Q$60,19,FALSE)</f>
        <v>0</v>
      </c>
      <c r="AR1695" s="832">
        <f>HLOOKUP(AR1691,'2. LRAMVA Threshold'!$B$42:$Q$60,19,FALSE)</f>
        <v>0</v>
      </c>
      <c r="AS1695" s="438"/>
    </row>
    <row r="1696" spans="1:45">
      <c r="B1696" s="390"/>
      <c r="C1696" s="330"/>
      <c r="D1696" s="331"/>
      <c r="E1696" s="331"/>
      <c r="F1696" s="331"/>
      <c r="G1696" s="331"/>
      <c r="H1696" s="331"/>
      <c r="I1696" s="331"/>
      <c r="J1696" s="331"/>
      <c r="K1696" s="331"/>
      <c r="L1696" s="331"/>
      <c r="M1696" s="331"/>
      <c r="N1696" s="331"/>
      <c r="O1696" s="331"/>
      <c r="P1696" s="331"/>
      <c r="Q1696" s="331"/>
      <c r="R1696" s="332"/>
      <c r="S1696" s="331"/>
      <c r="T1696" s="331"/>
      <c r="U1696" s="331"/>
      <c r="V1696" s="333"/>
      <c r="W1696" s="333"/>
      <c r="X1696" s="333"/>
      <c r="Y1696" s="333"/>
      <c r="Z1696" s="331"/>
      <c r="AA1696" s="331"/>
      <c r="AB1696" s="331"/>
      <c r="AC1696" s="331"/>
      <c r="AD1696" s="331"/>
      <c r="AE1696" s="432"/>
      <c r="AF1696" s="432"/>
      <c r="AG1696" s="432"/>
      <c r="AH1696" s="432"/>
      <c r="AI1696" s="432"/>
      <c r="AJ1696" s="432"/>
      <c r="AK1696" s="432"/>
      <c r="AL1696" s="395"/>
      <c r="AM1696" s="395"/>
      <c r="AN1696" s="395"/>
      <c r="AO1696" s="395"/>
      <c r="AP1696" s="395"/>
      <c r="AQ1696" s="395"/>
      <c r="AR1696" s="395"/>
      <c r="AS1696" s="396"/>
    </row>
    <row r="1697" spans="2:45">
      <c r="B1697" s="321" t="s">
        <v>739</v>
      </c>
      <c r="C1697" s="335"/>
      <c r="D1697" s="335"/>
      <c r="E1697" s="372"/>
      <c r="F1697" s="372"/>
      <c r="G1697" s="372"/>
      <c r="H1697" s="372"/>
      <c r="I1697" s="372"/>
      <c r="J1697" s="372"/>
      <c r="K1697" s="372"/>
      <c r="L1697" s="372"/>
      <c r="M1697" s="372"/>
      <c r="N1697" s="372"/>
      <c r="O1697" s="372"/>
      <c r="P1697" s="372"/>
      <c r="Q1697" s="372"/>
      <c r="R1697" s="288"/>
      <c r="S1697" s="337"/>
      <c r="T1697" s="337"/>
      <c r="U1697" s="337"/>
      <c r="V1697" s="336"/>
      <c r="W1697" s="336"/>
      <c r="X1697" s="336"/>
      <c r="Y1697" s="336"/>
      <c r="Z1697" s="337"/>
      <c r="AA1697" s="337"/>
      <c r="AB1697" s="337"/>
      <c r="AC1697" s="337"/>
      <c r="AD1697" s="337"/>
      <c r="AE1697" s="824">
        <f>HLOOKUP(AE35,'3.  Distribution Rates'!$C$122:$P$135,14,FALSE)</f>
        <v>0</v>
      </c>
      <c r="AF1697" s="824">
        <f>HLOOKUP(AF35,'3.  Distribution Rates'!$C$122:$P$135,14,FALSE)</f>
        <v>0</v>
      </c>
      <c r="AG1697" s="338">
        <f>HLOOKUP(AG35,'3.  Distribution Rates'!$C$122:$P$135,14,FALSE)</f>
        <v>0</v>
      </c>
      <c r="AH1697" s="338">
        <f>HLOOKUP(AH35,'3.  Distribution Rates'!$C$122:$P$135,14,FALSE)</f>
        <v>0</v>
      </c>
      <c r="AI1697" s="338">
        <f>HLOOKUP(AI35,'3.  Distribution Rates'!$C$122:$P$135,14,FALSE)</f>
        <v>0</v>
      </c>
      <c r="AJ1697" s="338">
        <f>HLOOKUP(AJ35,'3.  Distribution Rates'!$C$122:$P$135,14,FALSE)</f>
        <v>0</v>
      </c>
      <c r="AK1697" s="338">
        <f>HLOOKUP(AK35,'3.  Distribution Rates'!$C$122:$P$135,14,FALSE)</f>
        <v>0</v>
      </c>
      <c r="AL1697" s="338">
        <f>HLOOKUP(AL35,'3.  Distribution Rates'!$C$122:$P$135,14,FALSE)</f>
        <v>0</v>
      </c>
      <c r="AM1697" s="338">
        <f>HLOOKUP(AM35,'3.  Distribution Rates'!$C$122:$P$135,14,FALSE)</f>
        <v>0</v>
      </c>
      <c r="AN1697" s="338">
        <f>HLOOKUP(AN35,'3.  Distribution Rates'!$C$122:$P$135,14,FALSE)</f>
        <v>0</v>
      </c>
      <c r="AO1697" s="338">
        <f>HLOOKUP(AO35,'3.  Distribution Rates'!$C$122:$P$135,14,FALSE)</f>
        <v>0</v>
      </c>
      <c r="AP1697" s="338">
        <f>HLOOKUP(AP35,'3.  Distribution Rates'!$C$122:$P$135,14,FALSE)</f>
        <v>0</v>
      </c>
      <c r="AQ1697" s="338">
        <f>HLOOKUP(AQ35,'3.  Distribution Rates'!$C$122:$P$135,14,FALSE)</f>
        <v>0</v>
      </c>
      <c r="AR1697" s="338">
        <f>HLOOKUP(AR35,'3.  Distribution Rates'!$C$122:$P$135,14,FALSE)</f>
        <v>0</v>
      </c>
      <c r="AS1697" s="440"/>
    </row>
    <row r="1698" spans="2:45">
      <c r="B1698" s="321" t="s">
        <v>815</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c r="AF1698" s="374"/>
      <c r="AG1698" s="374"/>
      <c r="AH1698" s="374"/>
      <c r="AI1698" s="374"/>
      <c r="AJ1698" s="374"/>
      <c r="AK1698" s="374"/>
      <c r="AL1698" s="374"/>
      <c r="AM1698" s="374"/>
      <c r="AN1698" s="374"/>
      <c r="AO1698" s="374"/>
      <c r="AP1698" s="374"/>
      <c r="AQ1698" s="374"/>
      <c r="AR1698" s="374"/>
      <c r="AS1698" s="615">
        <f>SUM(AE1698:AR1698)</f>
        <v>0</v>
      </c>
    </row>
    <row r="1699" spans="2:45">
      <c r="B1699" s="321" t="s">
        <v>816</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c r="AF1699" s="374"/>
      <c r="AG1699" s="374"/>
      <c r="AH1699" s="374"/>
      <c r="AI1699" s="374"/>
      <c r="AJ1699" s="374"/>
      <c r="AK1699" s="374"/>
      <c r="AL1699" s="374"/>
      <c r="AM1699" s="374"/>
      <c r="AN1699" s="374"/>
      <c r="AO1699" s="374"/>
      <c r="AP1699" s="374"/>
      <c r="AQ1699" s="374"/>
      <c r="AR1699" s="374"/>
      <c r="AS1699" s="615">
        <f>SUM(AE1699:AR1699)</f>
        <v>0</v>
      </c>
    </row>
    <row r="1700" spans="2:45">
      <c r="B1700" s="321" t="s">
        <v>817</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c r="AF1700" s="374"/>
      <c r="AG1700" s="374"/>
      <c r="AH1700" s="374"/>
      <c r="AI1700" s="374"/>
      <c r="AJ1700" s="374"/>
      <c r="AK1700" s="374"/>
      <c r="AL1700" s="374"/>
      <c r="AM1700" s="374"/>
      <c r="AN1700" s="374"/>
      <c r="AO1700" s="374"/>
      <c r="AP1700" s="374"/>
      <c r="AQ1700" s="374"/>
      <c r="AR1700" s="374"/>
      <c r="AS1700" s="615">
        <f>SUM(AE1700:AR1700)</f>
        <v>0</v>
      </c>
    </row>
    <row r="1701" spans="2:45">
      <c r="B1701" s="321" t="s">
        <v>818</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'4.  2011-2014 LRAM'!AM562*AE1697</f>
        <v>0</v>
      </c>
      <c r="AF1701" s="374">
        <f>'4.  2011-2014 LRAM'!AN562*AF1697</f>
        <v>0</v>
      </c>
      <c r="AG1701" s="374">
        <f>'4.  2011-2014 LRAM'!AO562*AG1697</f>
        <v>0</v>
      </c>
      <c r="AH1701" s="374">
        <f>'4.  2011-2014 LRAM'!AP562*AH1697</f>
        <v>0</v>
      </c>
      <c r="AI1701" s="374">
        <f>'4.  2011-2014 LRAM'!AQ562*AI1697</f>
        <v>0</v>
      </c>
      <c r="AJ1701" s="374">
        <f>'4.  2011-2014 LRAM'!AR562*AJ1697</f>
        <v>0</v>
      </c>
      <c r="AK1701" s="374">
        <f>'4.  2011-2014 LRAM'!AS562*AK1697</f>
        <v>0</v>
      </c>
      <c r="AL1701" s="374">
        <f>'4.  2011-2014 LRAM'!AT562*AL1697</f>
        <v>0</v>
      </c>
      <c r="AM1701" s="374">
        <f>'4.  2011-2014 LRAM'!AU562*AM1697</f>
        <v>0</v>
      </c>
      <c r="AN1701" s="374">
        <f>'4.  2011-2014 LRAM'!AV562*AN1697</f>
        <v>0</v>
      </c>
      <c r="AO1701" s="374">
        <f>'4.  2011-2014 LRAM'!AW562*AO1697</f>
        <v>0</v>
      </c>
      <c r="AP1701" s="374">
        <f>'4.  2011-2014 LRAM'!AX562*AP1697</f>
        <v>0</v>
      </c>
      <c r="AQ1701" s="374">
        <f>'4.  2011-2014 LRAM'!AY562*AQ1697</f>
        <v>0</v>
      </c>
      <c r="AR1701" s="374">
        <f>'4.  2011-2014 LRAM'!AZ562*AR1697</f>
        <v>0</v>
      </c>
      <c r="AS1701" s="615">
        <f t="shared" ref="AS1701:AS1710" si="3667">SUM(AE1701:AR1701)</f>
        <v>0</v>
      </c>
    </row>
    <row r="1702" spans="2:45">
      <c r="B1702" s="321" t="s">
        <v>819</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668">AE219*AE1697</f>
        <v>0</v>
      </c>
      <c r="AF1702" s="374">
        <f t="shared" si="3668"/>
        <v>0</v>
      </c>
      <c r="AG1702" s="374">
        <f t="shared" si="3668"/>
        <v>0</v>
      </c>
      <c r="AH1702" s="374">
        <f t="shared" si="3668"/>
        <v>0</v>
      </c>
      <c r="AI1702" s="374">
        <f t="shared" si="3668"/>
        <v>0</v>
      </c>
      <c r="AJ1702" s="374">
        <f t="shared" si="3668"/>
        <v>0</v>
      </c>
      <c r="AK1702" s="374">
        <f t="shared" si="3668"/>
        <v>0</v>
      </c>
      <c r="AL1702" s="374">
        <f t="shared" si="3668"/>
        <v>0</v>
      </c>
      <c r="AM1702" s="374">
        <f t="shared" si="3668"/>
        <v>0</v>
      </c>
      <c r="AN1702" s="374">
        <f t="shared" si="3668"/>
        <v>0</v>
      </c>
      <c r="AO1702" s="374">
        <f t="shared" si="3668"/>
        <v>0</v>
      </c>
      <c r="AP1702" s="374">
        <f t="shared" si="3668"/>
        <v>0</v>
      </c>
      <c r="AQ1702" s="374">
        <f t="shared" si="3668"/>
        <v>0</v>
      </c>
      <c r="AR1702" s="374">
        <f t="shared" si="3668"/>
        <v>0</v>
      </c>
      <c r="AS1702" s="615">
        <f t="shared" si="3667"/>
        <v>0</v>
      </c>
    </row>
    <row r="1703" spans="2:45">
      <c r="B1703" s="321" t="s">
        <v>820</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669">AE409*AE1697</f>
        <v>0</v>
      </c>
      <c r="AF1703" s="374">
        <f t="shared" si="3669"/>
        <v>0</v>
      </c>
      <c r="AG1703" s="374">
        <f t="shared" si="3669"/>
        <v>0</v>
      </c>
      <c r="AH1703" s="374">
        <f t="shared" si="3669"/>
        <v>0</v>
      </c>
      <c r="AI1703" s="374">
        <f t="shared" si="3669"/>
        <v>0</v>
      </c>
      <c r="AJ1703" s="374">
        <f t="shared" si="3669"/>
        <v>0</v>
      </c>
      <c r="AK1703" s="374">
        <f t="shared" si="3669"/>
        <v>0</v>
      </c>
      <c r="AL1703" s="374">
        <f t="shared" si="3669"/>
        <v>0</v>
      </c>
      <c r="AM1703" s="374">
        <f t="shared" si="3669"/>
        <v>0</v>
      </c>
      <c r="AN1703" s="374">
        <f t="shared" si="3669"/>
        <v>0</v>
      </c>
      <c r="AO1703" s="374">
        <f t="shared" si="3669"/>
        <v>0</v>
      </c>
      <c r="AP1703" s="374">
        <f t="shared" si="3669"/>
        <v>0</v>
      </c>
      <c r="AQ1703" s="374">
        <f t="shared" si="3669"/>
        <v>0</v>
      </c>
      <c r="AR1703" s="374">
        <f t="shared" si="3669"/>
        <v>0</v>
      </c>
      <c r="AS1703" s="615">
        <f t="shared" si="3667"/>
        <v>0</v>
      </c>
    </row>
    <row r="1704" spans="2:45">
      <c r="B1704" s="321" t="s">
        <v>821</v>
      </c>
      <c r="C1704" s="342"/>
      <c r="D1704" s="306"/>
      <c r="E1704" s="276"/>
      <c r="F1704" s="276"/>
      <c r="G1704" s="276"/>
      <c r="H1704" s="276"/>
      <c r="I1704" s="276"/>
      <c r="J1704" s="276"/>
      <c r="K1704" s="276"/>
      <c r="L1704" s="276"/>
      <c r="M1704" s="276"/>
      <c r="N1704" s="276"/>
      <c r="O1704" s="276"/>
      <c r="P1704" s="276"/>
      <c r="Q1704" s="276"/>
      <c r="R1704" s="288"/>
      <c r="S1704" s="276"/>
      <c r="T1704" s="276"/>
      <c r="U1704" s="276"/>
      <c r="V1704" s="306"/>
      <c r="W1704" s="306"/>
      <c r="X1704" s="306"/>
      <c r="Y1704" s="306"/>
      <c r="Z1704" s="276"/>
      <c r="AA1704" s="276"/>
      <c r="AB1704" s="276"/>
      <c r="AC1704" s="276"/>
      <c r="AD1704" s="276"/>
      <c r="AE1704" s="374">
        <f t="shared" ref="AE1704:AR1704" si="3670">AE605*AE1697</f>
        <v>0</v>
      </c>
      <c r="AF1704" s="374">
        <f t="shared" si="3670"/>
        <v>0</v>
      </c>
      <c r="AG1704" s="374">
        <f t="shared" si="3670"/>
        <v>0</v>
      </c>
      <c r="AH1704" s="374">
        <f t="shared" si="3670"/>
        <v>0</v>
      </c>
      <c r="AI1704" s="374">
        <f t="shared" si="3670"/>
        <v>0</v>
      </c>
      <c r="AJ1704" s="374">
        <f t="shared" si="3670"/>
        <v>0</v>
      </c>
      <c r="AK1704" s="374">
        <f t="shared" si="3670"/>
        <v>0</v>
      </c>
      <c r="AL1704" s="374">
        <f t="shared" si="3670"/>
        <v>0</v>
      </c>
      <c r="AM1704" s="374">
        <f t="shared" si="3670"/>
        <v>0</v>
      </c>
      <c r="AN1704" s="374">
        <f t="shared" si="3670"/>
        <v>0</v>
      </c>
      <c r="AO1704" s="374">
        <f t="shared" si="3670"/>
        <v>0</v>
      </c>
      <c r="AP1704" s="374">
        <f t="shared" si="3670"/>
        <v>0</v>
      </c>
      <c r="AQ1704" s="374">
        <f t="shared" si="3670"/>
        <v>0</v>
      </c>
      <c r="AR1704" s="374">
        <f t="shared" si="3670"/>
        <v>0</v>
      </c>
      <c r="AS1704" s="615">
        <f t="shared" si="3667"/>
        <v>0</v>
      </c>
    </row>
    <row r="1705" spans="2:45">
      <c r="B1705" s="321" t="s">
        <v>822</v>
      </c>
      <c r="C1705" s="342"/>
      <c r="D1705" s="306"/>
      <c r="E1705" s="276"/>
      <c r="F1705" s="276"/>
      <c r="G1705" s="276"/>
      <c r="H1705" s="276"/>
      <c r="I1705" s="276"/>
      <c r="J1705" s="276"/>
      <c r="K1705" s="276"/>
      <c r="L1705" s="276"/>
      <c r="M1705" s="276"/>
      <c r="N1705" s="276"/>
      <c r="O1705" s="276"/>
      <c r="P1705" s="276"/>
      <c r="Q1705" s="276"/>
      <c r="R1705" s="288"/>
      <c r="S1705" s="276"/>
      <c r="T1705" s="276"/>
      <c r="U1705" s="276"/>
      <c r="V1705" s="306"/>
      <c r="W1705" s="306"/>
      <c r="X1705" s="306"/>
      <c r="Y1705" s="306"/>
      <c r="Z1705" s="276"/>
      <c r="AA1705" s="276"/>
      <c r="AB1705" s="276"/>
      <c r="AC1705" s="276"/>
      <c r="AD1705" s="276"/>
      <c r="AE1705" s="374">
        <f t="shared" ref="AE1705:AR1705" si="3671">AE798*AE1697</f>
        <v>0</v>
      </c>
      <c r="AF1705" s="374">
        <f t="shared" si="3671"/>
        <v>0</v>
      </c>
      <c r="AG1705" s="374">
        <f t="shared" si="3671"/>
        <v>0</v>
      </c>
      <c r="AH1705" s="374">
        <f t="shared" si="3671"/>
        <v>0</v>
      </c>
      <c r="AI1705" s="374">
        <f t="shared" si="3671"/>
        <v>0</v>
      </c>
      <c r="AJ1705" s="374">
        <f t="shared" si="3671"/>
        <v>0</v>
      </c>
      <c r="AK1705" s="374">
        <f t="shared" si="3671"/>
        <v>0</v>
      </c>
      <c r="AL1705" s="374">
        <f t="shared" si="3671"/>
        <v>0</v>
      </c>
      <c r="AM1705" s="374">
        <f t="shared" si="3671"/>
        <v>0</v>
      </c>
      <c r="AN1705" s="374">
        <f t="shared" si="3671"/>
        <v>0</v>
      </c>
      <c r="AO1705" s="374">
        <f t="shared" si="3671"/>
        <v>0</v>
      </c>
      <c r="AP1705" s="374">
        <f t="shared" si="3671"/>
        <v>0</v>
      </c>
      <c r="AQ1705" s="374">
        <f t="shared" si="3671"/>
        <v>0</v>
      </c>
      <c r="AR1705" s="374">
        <f t="shared" si="3671"/>
        <v>0</v>
      </c>
      <c r="AS1705" s="615">
        <f t="shared" si="3667"/>
        <v>0</v>
      </c>
    </row>
    <row r="1706" spans="2:45">
      <c r="B1706" s="321" t="s">
        <v>823</v>
      </c>
      <c r="C1706" s="342"/>
      <c r="D1706" s="306"/>
      <c r="E1706" s="276"/>
      <c r="F1706" s="276"/>
      <c r="G1706" s="276"/>
      <c r="H1706" s="276"/>
      <c r="I1706" s="276"/>
      <c r="J1706" s="276"/>
      <c r="K1706" s="276"/>
      <c r="L1706" s="276"/>
      <c r="M1706" s="276"/>
      <c r="N1706" s="276"/>
      <c r="O1706" s="276"/>
      <c r="P1706" s="276"/>
      <c r="Q1706" s="276"/>
      <c r="R1706" s="288"/>
      <c r="S1706" s="276"/>
      <c r="T1706" s="276"/>
      <c r="U1706" s="276"/>
      <c r="V1706" s="306"/>
      <c r="W1706" s="306"/>
      <c r="X1706" s="306"/>
      <c r="Y1706" s="306"/>
      <c r="Z1706" s="276"/>
      <c r="AA1706" s="276"/>
      <c r="AB1706" s="276"/>
      <c r="AC1706" s="276"/>
      <c r="AD1706" s="276"/>
      <c r="AE1706" s="374">
        <f t="shared" ref="AE1706:AR1706" si="3672">AE993*AE1697</f>
        <v>0</v>
      </c>
      <c r="AF1706" s="374">
        <f t="shared" si="3672"/>
        <v>0</v>
      </c>
      <c r="AG1706" s="374">
        <f t="shared" si="3672"/>
        <v>0</v>
      </c>
      <c r="AH1706" s="374">
        <f t="shared" si="3672"/>
        <v>0</v>
      </c>
      <c r="AI1706" s="374">
        <f t="shared" si="3672"/>
        <v>0</v>
      </c>
      <c r="AJ1706" s="374">
        <f t="shared" si="3672"/>
        <v>0</v>
      </c>
      <c r="AK1706" s="374">
        <f t="shared" si="3672"/>
        <v>0</v>
      </c>
      <c r="AL1706" s="374">
        <f t="shared" si="3672"/>
        <v>0</v>
      </c>
      <c r="AM1706" s="374">
        <f t="shared" si="3672"/>
        <v>0</v>
      </c>
      <c r="AN1706" s="374">
        <f t="shared" si="3672"/>
        <v>0</v>
      </c>
      <c r="AO1706" s="374">
        <f t="shared" si="3672"/>
        <v>0</v>
      </c>
      <c r="AP1706" s="374">
        <f t="shared" si="3672"/>
        <v>0</v>
      </c>
      <c r="AQ1706" s="374">
        <f t="shared" si="3672"/>
        <v>0</v>
      </c>
      <c r="AR1706" s="374">
        <f t="shared" si="3672"/>
        <v>0</v>
      </c>
      <c r="AS1706" s="615">
        <f t="shared" si="3667"/>
        <v>0</v>
      </c>
    </row>
    <row r="1707" spans="2:45">
      <c r="B1707" s="321" t="s">
        <v>824</v>
      </c>
      <c r="C1707" s="342"/>
      <c r="D1707" s="306"/>
      <c r="E1707" s="276"/>
      <c r="F1707" s="276"/>
      <c r="G1707" s="276"/>
      <c r="H1707" s="276"/>
      <c r="I1707" s="276"/>
      <c r="J1707" s="276"/>
      <c r="K1707" s="276"/>
      <c r="L1707" s="276"/>
      <c r="M1707" s="276"/>
      <c r="N1707" s="276"/>
      <c r="O1707" s="276"/>
      <c r="P1707" s="276"/>
      <c r="Q1707" s="276"/>
      <c r="R1707" s="288"/>
      <c r="S1707" s="276"/>
      <c r="T1707" s="276"/>
      <c r="U1707" s="276"/>
      <c r="V1707" s="306"/>
      <c r="W1707" s="306"/>
      <c r="X1707" s="306"/>
      <c r="Y1707" s="306"/>
      <c r="Z1707" s="276"/>
      <c r="AA1707" s="276"/>
      <c r="AB1707" s="276"/>
      <c r="AC1707" s="276"/>
      <c r="AD1707" s="276"/>
      <c r="AE1707" s="374">
        <f t="shared" ref="AE1707:AR1707" si="3673">AE1188*AE1697</f>
        <v>0</v>
      </c>
      <c r="AF1707" s="374">
        <f t="shared" si="3673"/>
        <v>0</v>
      </c>
      <c r="AG1707" s="374">
        <f t="shared" si="3673"/>
        <v>0</v>
      </c>
      <c r="AH1707" s="374">
        <f t="shared" si="3673"/>
        <v>0</v>
      </c>
      <c r="AI1707" s="374">
        <f t="shared" si="3673"/>
        <v>0</v>
      </c>
      <c r="AJ1707" s="374">
        <f t="shared" si="3673"/>
        <v>0</v>
      </c>
      <c r="AK1707" s="374">
        <f t="shared" si="3673"/>
        <v>0</v>
      </c>
      <c r="AL1707" s="374">
        <f t="shared" si="3673"/>
        <v>0</v>
      </c>
      <c r="AM1707" s="374">
        <f t="shared" si="3673"/>
        <v>0</v>
      </c>
      <c r="AN1707" s="374">
        <f t="shared" si="3673"/>
        <v>0</v>
      </c>
      <c r="AO1707" s="374">
        <f t="shared" si="3673"/>
        <v>0</v>
      </c>
      <c r="AP1707" s="374">
        <f t="shared" si="3673"/>
        <v>0</v>
      </c>
      <c r="AQ1707" s="374">
        <f t="shared" si="3673"/>
        <v>0</v>
      </c>
      <c r="AR1707" s="374">
        <f t="shared" si="3673"/>
        <v>0</v>
      </c>
      <c r="AS1707" s="615">
        <f t="shared" si="3667"/>
        <v>0</v>
      </c>
    </row>
    <row r="1708" spans="2:45">
      <c r="B1708" s="321" t="s">
        <v>825</v>
      </c>
      <c r="C1708" s="342"/>
      <c r="D1708" s="306"/>
      <c r="E1708" s="276"/>
      <c r="F1708" s="276"/>
      <c r="G1708" s="276"/>
      <c r="H1708" s="276"/>
      <c r="I1708" s="276"/>
      <c r="J1708" s="276"/>
      <c r="K1708" s="276"/>
      <c r="L1708" s="276"/>
      <c r="M1708" s="276"/>
      <c r="N1708" s="276"/>
      <c r="O1708" s="276"/>
      <c r="P1708" s="276"/>
      <c r="Q1708" s="276"/>
      <c r="R1708" s="288"/>
      <c r="S1708" s="276"/>
      <c r="T1708" s="276"/>
      <c r="U1708" s="276"/>
      <c r="V1708" s="306"/>
      <c r="W1708" s="306"/>
      <c r="X1708" s="306"/>
      <c r="Y1708" s="306"/>
      <c r="Z1708" s="276"/>
      <c r="AA1708" s="276"/>
      <c r="AB1708" s="276"/>
      <c r="AC1708" s="276"/>
      <c r="AD1708" s="276"/>
      <c r="AE1708" s="374">
        <f t="shared" ref="AE1708:AR1708" si="3674">AE1383*AE1697</f>
        <v>0</v>
      </c>
      <c r="AF1708" s="374">
        <f t="shared" si="3674"/>
        <v>0</v>
      </c>
      <c r="AG1708" s="374">
        <f t="shared" si="3674"/>
        <v>0</v>
      </c>
      <c r="AH1708" s="374">
        <f t="shared" si="3674"/>
        <v>0</v>
      </c>
      <c r="AI1708" s="374">
        <f t="shared" si="3674"/>
        <v>0</v>
      </c>
      <c r="AJ1708" s="374">
        <f t="shared" si="3674"/>
        <v>0</v>
      </c>
      <c r="AK1708" s="374">
        <f t="shared" si="3674"/>
        <v>0</v>
      </c>
      <c r="AL1708" s="374">
        <f t="shared" si="3674"/>
        <v>0</v>
      </c>
      <c r="AM1708" s="374">
        <f t="shared" si="3674"/>
        <v>0</v>
      </c>
      <c r="AN1708" s="374">
        <f t="shared" si="3674"/>
        <v>0</v>
      </c>
      <c r="AO1708" s="374">
        <f t="shared" si="3674"/>
        <v>0</v>
      </c>
      <c r="AP1708" s="374">
        <f t="shared" si="3674"/>
        <v>0</v>
      </c>
      <c r="AQ1708" s="374">
        <f t="shared" si="3674"/>
        <v>0</v>
      </c>
      <c r="AR1708" s="374">
        <f t="shared" si="3674"/>
        <v>0</v>
      </c>
      <c r="AS1708" s="615">
        <f t="shared" si="3667"/>
        <v>0</v>
      </c>
    </row>
    <row r="1709" spans="2:45">
      <c r="B1709" s="321" t="s">
        <v>826</v>
      </c>
      <c r="C1709" s="342"/>
      <c r="D1709" s="306"/>
      <c r="E1709" s="276"/>
      <c r="F1709" s="276"/>
      <c r="G1709" s="276"/>
      <c r="H1709" s="276"/>
      <c r="I1709" s="276"/>
      <c r="J1709" s="276"/>
      <c r="K1709" s="276"/>
      <c r="L1709" s="276"/>
      <c r="M1709" s="276"/>
      <c r="N1709" s="276"/>
      <c r="O1709" s="276"/>
      <c r="P1709" s="276"/>
      <c r="Q1709" s="276"/>
      <c r="R1709" s="288"/>
      <c r="S1709" s="276"/>
      <c r="T1709" s="276"/>
      <c r="U1709" s="276"/>
      <c r="V1709" s="306"/>
      <c r="W1709" s="306"/>
      <c r="X1709" s="306"/>
      <c r="Y1709" s="306"/>
      <c r="Z1709" s="276"/>
      <c r="AA1709" s="276"/>
      <c r="AB1709" s="276"/>
      <c r="AC1709" s="276"/>
      <c r="AD1709" s="276"/>
      <c r="AE1709" s="374">
        <f t="shared" ref="AE1709:AR1709" si="3675">AE1577*AE1697</f>
        <v>0</v>
      </c>
      <c r="AF1709" s="374">
        <f t="shared" si="3675"/>
        <v>0</v>
      </c>
      <c r="AG1709" s="374">
        <f t="shared" si="3675"/>
        <v>0</v>
      </c>
      <c r="AH1709" s="374">
        <f t="shared" si="3675"/>
        <v>0</v>
      </c>
      <c r="AI1709" s="374">
        <f t="shared" si="3675"/>
        <v>0</v>
      </c>
      <c r="AJ1709" s="374">
        <f t="shared" si="3675"/>
        <v>0</v>
      </c>
      <c r="AK1709" s="374">
        <f t="shared" si="3675"/>
        <v>0</v>
      </c>
      <c r="AL1709" s="374">
        <f t="shared" si="3675"/>
        <v>0</v>
      </c>
      <c r="AM1709" s="374">
        <f t="shared" si="3675"/>
        <v>0</v>
      </c>
      <c r="AN1709" s="374">
        <f t="shared" si="3675"/>
        <v>0</v>
      </c>
      <c r="AO1709" s="374">
        <f t="shared" si="3675"/>
        <v>0</v>
      </c>
      <c r="AP1709" s="374">
        <f t="shared" si="3675"/>
        <v>0</v>
      </c>
      <c r="AQ1709" s="374">
        <f t="shared" si="3675"/>
        <v>0</v>
      </c>
      <c r="AR1709" s="374">
        <f t="shared" si="3675"/>
        <v>0</v>
      </c>
      <c r="AS1709" s="615">
        <f t="shared" si="3667"/>
        <v>0</v>
      </c>
    </row>
    <row r="1710" spans="2:45" ht="15.75">
      <c r="B1710" s="346" t="s">
        <v>904</v>
      </c>
      <c r="C1710" s="342"/>
      <c r="D1710" s="333"/>
      <c r="E1710" s="331"/>
      <c r="F1710" s="331"/>
      <c r="G1710" s="331"/>
      <c r="H1710" s="331"/>
      <c r="I1710" s="331"/>
      <c r="J1710" s="331"/>
      <c r="K1710" s="331"/>
      <c r="L1710" s="331"/>
      <c r="M1710" s="331"/>
      <c r="N1710" s="331"/>
      <c r="O1710" s="331"/>
      <c r="P1710" s="331"/>
      <c r="Q1710" s="331"/>
      <c r="R1710" s="297"/>
      <c r="S1710" s="331"/>
      <c r="T1710" s="331"/>
      <c r="U1710" s="331"/>
      <c r="V1710" s="333"/>
      <c r="W1710" s="333"/>
      <c r="X1710" s="333"/>
      <c r="Y1710" s="333"/>
      <c r="Z1710" s="331"/>
      <c r="AA1710" s="331"/>
      <c r="AB1710" s="331"/>
      <c r="AC1710" s="331"/>
      <c r="AD1710" s="331"/>
      <c r="AE1710" s="343">
        <f>SUM(AE1698:AE1709)</f>
        <v>0</v>
      </c>
      <c r="AF1710" s="343">
        <f t="shared" ref="AF1710:AR1710" si="3676">SUM(AF1698:AF1709)</f>
        <v>0</v>
      </c>
      <c r="AG1710" s="343">
        <f t="shared" si="3676"/>
        <v>0</v>
      </c>
      <c r="AH1710" s="343">
        <f t="shared" si="3676"/>
        <v>0</v>
      </c>
      <c r="AI1710" s="343">
        <f t="shared" si="3676"/>
        <v>0</v>
      </c>
      <c r="AJ1710" s="343">
        <f t="shared" si="3676"/>
        <v>0</v>
      </c>
      <c r="AK1710" s="343">
        <f t="shared" si="3676"/>
        <v>0</v>
      </c>
      <c r="AL1710" s="343">
        <f t="shared" si="3676"/>
        <v>0</v>
      </c>
      <c r="AM1710" s="343">
        <f t="shared" si="3676"/>
        <v>0</v>
      </c>
      <c r="AN1710" s="343">
        <f t="shared" si="3676"/>
        <v>0</v>
      </c>
      <c r="AO1710" s="343">
        <f t="shared" si="3676"/>
        <v>0</v>
      </c>
      <c r="AP1710" s="343">
        <f t="shared" si="3676"/>
        <v>0</v>
      </c>
      <c r="AQ1710" s="343">
        <f t="shared" si="3676"/>
        <v>0</v>
      </c>
      <c r="AR1710" s="343">
        <f t="shared" si="3676"/>
        <v>0</v>
      </c>
      <c r="AS1710" s="403">
        <f t="shared" si="3667"/>
        <v>0</v>
      </c>
    </row>
    <row r="1711" spans="2:45" ht="15.75">
      <c r="B1711" s="346" t="s">
        <v>905</v>
      </c>
      <c r="C1711" s="342"/>
      <c r="D1711" s="347"/>
      <c r="E1711" s="331"/>
      <c r="F1711" s="331"/>
      <c r="G1711" s="331"/>
      <c r="H1711" s="331"/>
      <c r="I1711" s="331"/>
      <c r="J1711" s="331"/>
      <c r="K1711" s="331"/>
      <c r="L1711" s="331"/>
      <c r="M1711" s="331"/>
      <c r="N1711" s="331"/>
      <c r="O1711" s="331"/>
      <c r="P1711" s="331"/>
      <c r="Q1711" s="331"/>
      <c r="R1711" s="297"/>
      <c r="S1711" s="331"/>
      <c r="T1711" s="331"/>
      <c r="U1711" s="331"/>
      <c r="V1711" s="333"/>
      <c r="W1711" s="333"/>
      <c r="X1711" s="333"/>
      <c r="Y1711" s="333"/>
      <c r="Z1711" s="331"/>
      <c r="AA1711" s="331"/>
      <c r="AB1711" s="331"/>
      <c r="AC1711" s="331"/>
      <c r="AD1711" s="331"/>
      <c r="AE1711" s="344">
        <f>AE1695*AE1697</f>
        <v>0</v>
      </c>
      <c r="AF1711" s="344">
        <f t="shared" ref="AF1711:AR1711" si="3677">AF1695*AF1697</f>
        <v>0</v>
      </c>
      <c r="AG1711" s="344">
        <f t="shared" si="3677"/>
        <v>0</v>
      </c>
      <c r="AH1711" s="344">
        <f t="shared" si="3677"/>
        <v>0</v>
      </c>
      <c r="AI1711" s="344">
        <f t="shared" si="3677"/>
        <v>0</v>
      </c>
      <c r="AJ1711" s="344">
        <f t="shared" si="3677"/>
        <v>0</v>
      </c>
      <c r="AK1711" s="344">
        <f t="shared" si="3677"/>
        <v>0</v>
      </c>
      <c r="AL1711" s="344">
        <f t="shared" si="3677"/>
        <v>0</v>
      </c>
      <c r="AM1711" s="344">
        <f t="shared" si="3677"/>
        <v>0</v>
      </c>
      <c r="AN1711" s="344">
        <f t="shared" si="3677"/>
        <v>0</v>
      </c>
      <c r="AO1711" s="344">
        <f t="shared" si="3677"/>
        <v>0</v>
      </c>
      <c r="AP1711" s="344">
        <f t="shared" si="3677"/>
        <v>0</v>
      </c>
      <c r="AQ1711" s="344">
        <f t="shared" si="3677"/>
        <v>0</v>
      </c>
      <c r="AR1711" s="344">
        <f t="shared" si="3677"/>
        <v>0</v>
      </c>
      <c r="AS1711" s="403">
        <f>SUM(AE1711:AR1711)</f>
        <v>0</v>
      </c>
    </row>
    <row r="1712" spans="2:45" ht="15.75">
      <c r="B1712" s="346" t="s">
        <v>906</v>
      </c>
      <c r="C1712" s="342"/>
      <c r="D1712" s="347"/>
      <c r="E1712" s="331"/>
      <c r="F1712" s="331"/>
      <c r="G1712" s="331"/>
      <c r="H1712" s="331"/>
      <c r="I1712" s="331"/>
      <c r="J1712" s="331"/>
      <c r="K1712" s="331"/>
      <c r="L1712" s="331"/>
      <c r="M1712" s="331"/>
      <c r="N1712" s="331"/>
      <c r="O1712" s="331"/>
      <c r="P1712" s="331"/>
      <c r="Q1712" s="331"/>
      <c r="R1712" s="297"/>
      <c r="S1712" s="331"/>
      <c r="T1712" s="331"/>
      <c r="U1712" s="331"/>
      <c r="V1712" s="347"/>
      <c r="W1712" s="347"/>
      <c r="X1712" s="347"/>
      <c r="Y1712" s="347"/>
      <c r="Z1712" s="331"/>
      <c r="AA1712" s="331"/>
      <c r="AB1712" s="331"/>
      <c r="AC1712" s="331"/>
      <c r="AD1712" s="331"/>
      <c r="AE1712" s="348"/>
      <c r="AF1712" s="348"/>
      <c r="AG1712" s="348"/>
      <c r="AH1712" s="348"/>
      <c r="AI1712" s="348"/>
      <c r="AJ1712" s="348"/>
      <c r="AK1712" s="348"/>
      <c r="AL1712" s="348"/>
      <c r="AM1712" s="348"/>
      <c r="AN1712" s="348"/>
      <c r="AO1712" s="348"/>
      <c r="AP1712" s="348"/>
      <c r="AQ1712" s="348"/>
      <c r="AR1712" s="348"/>
      <c r="AS1712" s="403">
        <f>AS1710-AS1711</f>
        <v>0</v>
      </c>
    </row>
    <row r="1713" spans="2:45">
      <c r="B1713" s="377"/>
      <c r="C1713" s="441"/>
      <c r="D1713" s="441"/>
      <c r="E1713" s="442"/>
      <c r="F1713" s="442"/>
      <c r="G1713" s="442"/>
      <c r="H1713" s="442"/>
      <c r="I1713" s="442"/>
      <c r="J1713" s="442"/>
      <c r="K1713" s="442"/>
      <c r="L1713" s="442"/>
      <c r="M1713" s="442"/>
      <c r="N1713" s="442"/>
      <c r="O1713" s="442"/>
      <c r="P1713" s="442"/>
      <c r="Q1713" s="442"/>
      <c r="R1713" s="443"/>
      <c r="S1713" s="442"/>
      <c r="T1713" s="442"/>
      <c r="U1713" s="442"/>
      <c r="V1713" s="441"/>
      <c r="W1713" s="444"/>
      <c r="X1713" s="441"/>
      <c r="Y1713" s="441"/>
      <c r="Z1713" s="442"/>
      <c r="AA1713" s="442"/>
      <c r="AB1713" s="442"/>
      <c r="AC1713" s="442"/>
      <c r="AD1713" s="442"/>
      <c r="AE1713" s="445"/>
      <c r="AF1713" s="445"/>
      <c r="AG1713" s="445"/>
      <c r="AH1713" s="445"/>
      <c r="AI1713" s="445"/>
      <c r="AJ1713" s="445"/>
      <c r="AK1713" s="445"/>
      <c r="AL1713" s="445"/>
      <c r="AM1713" s="445"/>
      <c r="AN1713" s="445"/>
      <c r="AO1713" s="445"/>
      <c r="AP1713" s="445"/>
      <c r="AQ1713" s="445"/>
      <c r="AR1713" s="445"/>
      <c r="AS1713" s="382"/>
    </row>
  </sheetData>
  <sheetProtection formatCells="0" formatColumns="0" formatRows="0" insertColumns="0" insertRows="0" insertHyperlinks="0" deleteColumns="0" deleteRows="0" sort="0" autoFilter="0" pivotTables="0"/>
  <mergeCells count="87">
    <mergeCell ref="AE1690:AS1690"/>
    <mergeCell ref="B1690:B1691"/>
    <mergeCell ref="C1690:C1691"/>
    <mergeCell ref="Q1690:Q1691"/>
    <mergeCell ref="E1690:P1690"/>
    <mergeCell ref="S1690:AD1690"/>
    <mergeCell ref="AE1636:AS1636"/>
    <mergeCell ref="B1663:B1664"/>
    <mergeCell ref="C1663:C1664"/>
    <mergeCell ref="Q1663:Q1664"/>
    <mergeCell ref="AE1663:AS1663"/>
    <mergeCell ref="B1636:B1637"/>
    <mergeCell ref="C1636:C1637"/>
    <mergeCell ref="Q1636:Q1637"/>
    <mergeCell ref="E1636:P1636"/>
    <mergeCell ref="E1663:P1663"/>
    <mergeCell ref="S1663:AD1663"/>
    <mergeCell ref="S1636:AD1636"/>
    <mergeCell ref="AE1584:AS1584"/>
    <mergeCell ref="B1610:B1611"/>
    <mergeCell ref="C1610:C1611"/>
    <mergeCell ref="Q1610:Q1611"/>
    <mergeCell ref="AE1610:AS1610"/>
    <mergeCell ref="B1584:B1585"/>
    <mergeCell ref="C1584:C1585"/>
    <mergeCell ref="Q1584:Q1585"/>
    <mergeCell ref="E1584:P1584"/>
    <mergeCell ref="E1610:P1610"/>
    <mergeCell ref="S1584:AD1584"/>
    <mergeCell ref="S1610:AD1610"/>
    <mergeCell ref="AE1193:AS1193"/>
    <mergeCell ref="B1387:B1388"/>
    <mergeCell ref="C1387:C1388"/>
    <mergeCell ref="Q1387:Q1388"/>
    <mergeCell ref="AE1387:AS1387"/>
    <mergeCell ref="B1193:B1194"/>
    <mergeCell ref="C1193:C1194"/>
    <mergeCell ref="Q1193:Q1194"/>
    <mergeCell ref="E1193:P1193"/>
    <mergeCell ref="E1387:P1387"/>
    <mergeCell ref="S1193:AD1193"/>
    <mergeCell ref="S1387:AD1387"/>
    <mergeCell ref="AE610:AS610"/>
    <mergeCell ref="Q998:Q999"/>
    <mergeCell ref="B998:B999"/>
    <mergeCell ref="C998:C999"/>
    <mergeCell ref="E803:P803"/>
    <mergeCell ref="E998:P998"/>
    <mergeCell ref="AE998:AS998"/>
    <mergeCell ref="B803:B804"/>
    <mergeCell ref="C803:C804"/>
    <mergeCell ref="Q803:Q804"/>
    <mergeCell ref="AE803:AS803"/>
    <mergeCell ref="S610:AD610"/>
    <mergeCell ref="S803:AD803"/>
    <mergeCell ref="S998:AD998"/>
    <mergeCell ref="B610:B611"/>
    <mergeCell ref="C610:C611"/>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81:AD1581"/>
    <mergeCell ref="C22:AD22"/>
    <mergeCell ref="C21:AD21"/>
    <mergeCell ref="C20:AD20"/>
    <mergeCell ref="C19:AD19"/>
    <mergeCell ref="C414:C415"/>
    <mergeCell ref="S224:AD224"/>
    <mergeCell ref="Q610:Q61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802" location="'5.  2015-2027 LRAM'!A1" display="Return to top" xr:uid="{00000000-0004-0000-0A00-000009000000}"/>
    <hyperlink ref="D997" location="'5.  2015-2020 LRAM'!A1" display="Return to top" xr:uid="{00000000-0004-0000-0A00-00000A000000}"/>
    <hyperlink ref="B1191"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2" location="'5.  2015-2020 LRAM'!A1" display="Return to top" xr:uid="{141C9DF9-F462-465C-8607-9E22DF653212}"/>
    <hyperlink ref="D1386" location="'5.  2015-2020 LRAM'!A1" display="Return to top" xr:uid="{019149FC-4E2B-4E1F-8127-0F67A8621F66}"/>
    <hyperlink ref="D1609" location="'5.  2015-2020 LRAM'!A1" display="Return to top" xr:uid="{6EC8DA8E-6F1F-4C73-A137-6E5BB30C5B94}"/>
    <hyperlink ref="D1635" location="'5.  2015-2020 LRAM'!A1" display="Return to top" xr:uid="{31D5DA7B-CBF7-4225-982B-2FD4C5554E84}"/>
    <hyperlink ref="D1662" location="'5.  2015-2020 LRAM'!A1" display="Return to top" xr:uid="{278D811C-DEDB-43E0-A919-D4F625F1C6E5}"/>
    <hyperlink ref="D1689" location="'5.  2015-2020 LRAM'!A1" display="Return to top" xr:uid="{223528A0-8936-430C-B9FD-6493F6E71F79}"/>
    <hyperlink ref="D1583" location="'5.  2015-2020 LRAM'!A1" display="Return to top" xr:uid="{76C075F7-ADAE-47EB-98FE-BA816BC7C1EB}"/>
  </hyperlinks>
  <pageMargins left="0.70866141732283472" right="0.70866141732283472" top="0.74803149606299213" bottom="0.74803149606299213" header="0.31496062992125984" footer="0.31496062992125984"/>
  <pageSetup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zoomScale="83" zoomScaleNormal="83" workbookViewId="0"/>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56" t="s">
        <v>650</v>
      </c>
      <c r="D8" s="956"/>
      <c r="E8" s="956"/>
      <c r="F8" s="956"/>
      <c r="G8" s="956"/>
      <c r="H8" s="956"/>
      <c r="I8" s="956"/>
      <c r="J8" s="956"/>
      <c r="K8" s="956"/>
      <c r="L8" s="956"/>
      <c r="M8" s="956"/>
      <c r="N8" s="956"/>
      <c r="O8" s="956"/>
      <c r="P8" s="956"/>
      <c r="Q8" s="956"/>
      <c r="R8" s="956"/>
      <c r="S8" s="956"/>
      <c r="T8" s="103"/>
      <c r="U8" s="103"/>
      <c r="V8" s="103"/>
      <c r="W8" s="103"/>
    </row>
    <row r="9" spans="1:28" s="9" customFormat="1" ht="47.1" customHeight="1">
      <c r="B9" s="55"/>
      <c r="C9" s="910" t="s">
        <v>661</v>
      </c>
      <c r="D9" s="910"/>
      <c r="E9" s="910"/>
      <c r="F9" s="910"/>
      <c r="G9" s="910"/>
      <c r="H9" s="910"/>
      <c r="I9" s="910"/>
      <c r="J9" s="910"/>
      <c r="K9" s="910"/>
      <c r="L9" s="910"/>
      <c r="M9" s="910"/>
      <c r="N9" s="910"/>
      <c r="O9" s="910"/>
      <c r="P9" s="910"/>
      <c r="Q9" s="910"/>
      <c r="R9" s="910"/>
      <c r="S9" s="910"/>
      <c r="T9" s="103"/>
      <c r="U9" s="103"/>
      <c r="V9" s="103"/>
      <c r="W9" s="103"/>
    </row>
    <row r="10" spans="1:28" s="9" customFormat="1" ht="38.1" customHeight="1">
      <c r="B10" s="86"/>
      <c r="C10" s="931" t="s">
        <v>662</v>
      </c>
      <c r="D10" s="910"/>
      <c r="E10" s="910"/>
      <c r="F10" s="910"/>
      <c r="G10" s="910"/>
      <c r="H10" s="910"/>
      <c r="I10" s="910"/>
      <c r="J10" s="910"/>
      <c r="K10" s="910"/>
      <c r="L10" s="910"/>
      <c r="M10" s="910"/>
      <c r="N10" s="910"/>
      <c r="O10" s="910"/>
      <c r="P10" s="910"/>
      <c r="Q10" s="910"/>
      <c r="R10" s="910"/>
      <c r="S10" s="910"/>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5" t="s">
        <v>235</v>
      </c>
      <c r="C12" s="955"/>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General Service 50 to 4,999 kW</v>
      </c>
      <c r="L14" s="201" t="str">
        <f>'1.  LRAMVA Summary'!G53</f>
        <v>Large Use</v>
      </c>
      <c r="M14" s="201" t="str">
        <f>'1.  LRAMVA Summary'!H53</f>
        <v>Large Use 2</v>
      </c>
      <c r="N14" s="201" t="str">
        <f>'1.  LRAMVA Summary'!I53</f>
        <v>Street Lighting</v>
      </c>
      <c r="O14" s="201" t="str">
        <f>'1.  LRAMVA Summary'!J53</f>
        <v>Unmetered Scattered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2">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2">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2">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2">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2">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2">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2">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9">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9">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9">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9">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9">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9">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9">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9" t="s">
        <v>92</v>
      </c>
      <c r="C54" s="729">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688</v>
      </c>
      <c r="C55" s="729">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689</v>
      </c>
      <c r="C56" s="729">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690</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691</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692</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693</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694</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695</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3"/>
      <c r="C63" s="803"/>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3"/>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3"/>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3"/>
      <c r="C66" s="803"/>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3"/>
      <c r="C67" s="803"/>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3"/>
      <c r="C68" s="803"/>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3"/>
      <c r="C69" s="803"/>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3"/>
      <c r="C70" s="803"/>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3"/>
      <c r="C71" s="803"/>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3"/>
      <c r="C72" s="803"/>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3"/>
      <c r="C73" s="803"/>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3"/>
      <c r="C74" s="803"/>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3"/>
      <c r="C75" s="803"/>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3"/>
      <c r="C76" s="803"/>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3"/>
      <c r="C77" s="803"/>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3"/>
      <c r="C78" s="803"/>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3"/>
      <c r="C79" s="803"/>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3"/>
      <c r="C80" s="803"/>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3"/>
      <c r="C81" s="803"/>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3"/>
      <c r="C82" s="803"/>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68.324706709930737</v>
      </c>
      <c r="K151" s="227">
        <f>(SUM('1.  LRAMVA Summary'!F$55:F$81)+SUM('1.  LRAMVA Summary'!F$82:F$83)*(MONTH($E151)-1)/12)*$H151</f>
        <v>-8.6690283747760368</v>
      </c>
      <c r="L151" s="227">
        <f>(SUM('1.  LRAMVA Summary'!G$55:G$81)+SUM('1.  LRAMVA Summary'!G$82:G$83)*(MONTH($E151)-1)/12)*$H151</f>
        <v>4.5150829401409025</v>
      </c>
      <c r="M151" s="227">
        <f>(SUM('1.  LRAMVA Summary'!H$55:H$81)+SUM('1.  LRAMVA Summary'!H$82:H$83)*(MONTH($E151)-1)/12)*$H151</f>
        <v>4.6741613611124544</v>
      </c>
      <c r="N151" s="227">
        <f>(SUM('1.  LRAMVA Summary'!I$55:I$81)+SUM('1.  LRAMVA Summary'!I$82:I$83)*(MONTH($E151)-1)/12)*$H151</f>
        <v>29.03938857797181</v>
      </c>
      <c r="O151" s="227">
        <f>(SUM('1.  LRAMVA Summary'!J$55:J$81)+SUM('1.  LRAMVA Summary'!J$82:J$83)*(MONTH($E151)-1)/12)*$H151</f>
        <v>7.2791404936859569</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105.16345170806582</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136.64941341986147</v>
      </c>
      <c r="K152" s="227">
        <f>(SUM('1.  LRAMVA Summary'!F$55:F$81)+SUM('1.  LRAMVA Summary'!F$82:F$83)*(MONTH($E152)-1)/12)*$H152</f>
        <v>-17.338056749552074</v>
      </c>
      <c r="L152" s="227">
        <f>(SUM('1.  LRAMVA Summary'!G$55:G$81)+SUM('1.  LRAMVA Summary'!G$82:G$83)*(MONTH($E152)-1)/12)*$H152</f>
        <v>9.030165880281805</v>
      </c>
      <c r="M152" s="227">
        <f>(SUM('1.  LRAMVA Summary'!H$55:H$81)+SUM('1.  LRAMVA Summary'!H$82:H$83)*(MONTH($E152)-1)/12)*$H152</f>
        <v>9.3483227222249088</v>
      </c>
      <c r="N152" s="227">
        <f>(SUM('1.  LRAMVA Summary'!I$55:I$81)+SUM('1.  LRAMVA Summary'!I$82:I$83)*(MONTH($E152)-1)/12)*$H152</f>
        <v>58.078777155943619</v>
      </c>
      <c r="O152" s="227">
        <f>(SUM('1.  LRAMVA Summary'!J$55:J$81)+SUM('1.  LRAMVA Summary'!J$82:J$83)*(MONTH($E152)-1)/12)*$H152</f>
        <v>14.558280987371914</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210.32690341613164</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204.97412012979223</v>
      </c>
      <c r="K153" s="227">
        <f>(SUM('1.  LRAMVA Summary'!F$55:F$81)+SUM('1.  LRAMVA Summary'!F$82:F$83)*(MONTH($E153)-1)/12)*$H153</f>
        <v>-26.007085124328114</v>
      </c>
      <c r="L153" s="227">
        <f>(SUM('1.  LRAMVA Summary'!G$55:G$81)+SUM('1.  LRAMVA Summary'!G$82:G$83)*(MONTH($E153)-1)/12)*$H153</f>
        <v>13.545248820422707</v>
      </c>
      <c r="M153" s="227">
        <f>(SUM('1.  LRAMVA Summary'!H$55:H$81)+SUM('1.  LRAMVA Summary'!H$82:H$83)*(MONTH($E153)-1)/12)*$H153</f>
        <v>14.022484083337364</v>
      </c>
      <c r="N153" s="227">
        <f>(SUM('1.  LRAMVA Summary'!I$55:I$81)+SUM('1.  LRAMVA Summary'!I$82:I$83)*(MONTH($E153)-1)/12)*$H153</f>
        <v>87.118165733915419</v>
      </c>
      <c r="O153" s="227">
        <f>(SUM('1.  LRAMVA Summary'!J$55:J$81)+SUM('1.  LRAMVA Summary'!J$82:J$83)*(MONTH($E153)-1)/12)*$H153</f>
        <v>21.83742148105787</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315.49035512419744</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273.29882683972295</v>
      </c>
      <c r="K154" s="227">
        <f>(SUM('1.  LRAMVA Summary'!F$55:F$81)+SUM('1.  LRAMVA Summary'!F$82:F$83)*(MONTH($E154)-1)/12)*$H154</f>
        <v>-34.676113499104147</v>
      </c>
      <c r="L154" s="227">
        <f>(SUM('1.  LRAMVA Summary'!G$55:G$81)+SUM('1.  LRAMVA Summary'!G$82:G$83)*(MONTH($E154)-1)/12)*$H154</f>
        <v>18.06033176056361</v>
      </c>
      <c r="M154" s="227">
        <f>(SUM('1.  LRAMVA Summary'!H$55:H$81)+SUM('1.  LRAMVA Summary'!H$82:H$83)*(MONTH($E154)-1)/12)*$H154</f>
        <v>18.696645444449818</v>
      </c>
      <c r="N154" s="227">
        <f>(SUM('1.  LRAMVA Summary'!I$55:I$81)+SUM('1.  LRAMVA Summary'!I$82:I$83)*(MONTH($E154)-1)/12)*$H154</f>
        <v>116.15755431188724</v>
      </c>
      <c r="O154" s="227">
        <f>(SUM('1.  LRAMVA Summary'!J$55:J$81)+SUM('1.  LRAMVA Summary'!J$82:J$83)*(MONTH($E154)-1)/12)*$H154</f>
        <v>29.116561974743828</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420.65380683226329</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341.6235335496537</v>
      </c>
      <c r="K155" s="227">
        <f>(SUM('1.  LRAMVA Summary'!F$55:F$81)+SUM('1.  LRAMVA Summary'!F$82:F$83)*(MONTH($E155)-1)/12)*$H155</f>
        <v>-43.345141873880188</v>
      </c>
      <c r="L155" s="227">
        <f>(SUM('1.  LRAMVA Summary'!G$55:G$81)+SUM('1.  LRAMVA Summary'!G$82:G$83)*(MONTH($E155)-1)/12)*$H155</f>
        <v>22.575414700704513</v>
      </c>
      <c r="M155" s="227">
        <f>(SUM('1.  LRAMVA Summary'!H$55:H$81)+SUM('1.  LRAMVA Summary'!H$82:H$83)*(MONTH($E155)-1)/12)*$H155</f>
        <v>23.370806805562275</v>
      </c>
      <c r="N155" s="227">
        <f>(SUM('1.  LRAMVA Summary'!I$55:I$81)+SUM('1.  LRAMVA Summary'!I$82:I$83)*(MONTH($E155)-1)/12)*$H155</f>
        <v>145.19694288985903</v>
      </c>
      <c r="O155" s="227">
        <f>(SUM('1.  LRAMVA Summary'!J$55:J$81)+SUM('1.  LRAMVA Summary'!J$82:J$83)*(MONTH($E155)-1)/12)*$H155</f>
        <v>36.395702468429782</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525.81725854032914</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107.18830135227667</v>
      </c>
      <c r="K156" s="227">
        <f>(SUM('1.  LRAMVA Summary'!F$55:F$81)+SUM('1.  LRAMVA Summary'!F$82:F$83)*(MONTH($E156)-1)/12)*$H156</f>
        <v>-13.600035340244975</v>
      </c>
      <c r="L156" s="227">
        <f>(SUM('1.  LRAMVA Summary'!G$55:G$81)+SUM('1.  LRAMVA Summary'!G$82:G$83)*(MONTH($E156)-1)/12)*$H156</f>
        <v>7.0832952547164609</v>
      </c>
      <c r="M156" s="227">
        <f>(SUM('1.  LRAMVA Summary'!H$55:H$81)+SUM('1.  LRAMVA Summary'!H$82:H$83)*(MONTH($E156)-1)/12)*$H156</f>
        <v>7.3328586490846765</v>
      </c>
      <c r="N156" s="227">
        <f>(SUM('1.  LRAMVA Summary'!I$55:I$81)+SUM('1.  LRAMVA Summary'!I$82:I$83)*(MONTH($E156)-1)/12)*$H156</f>
        <v>45.557205934249346</v>
      </c>
      <c r="O156" s="227">
        <f>(SUM('1.  LRAMVA Summary'!J$55:J$81)+SUM('1.  LRAMVA Summary'!J$82:J$83)*(MONTH($E156)-1)/12)*$H156</f>
        <v>11.419569031378886</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164.98119488146108</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125.05301824432279</v>
      </c>
      <c r="K157" s="227">
        <f>(SUM('1.  LRAMVA Summary'!F$55:F$81)+SUM('1.  LRAMVA Summary'!F$82:F$83)*(MONTH($E157)-1)/12)*$H157</f>
        <v>-15.866707896952473</v>
      </c>
      <c r="L157" s="227">
        <f>(SUM('1.  LRAMVA Summary'!G$55:G$81)+SUM('1.  LRAMVA Summary'!G$82:G$83)*(MONTH($E157)-1)/12)*$H157</f>
        <v>8.2638444638358699</v>
      </c>
      <c r="M157" s="227">
        <f>(SUM('1.  LRAMVA Summary'!H$55:H$81)+SUM('1.  LRAMVA Summary'!H$82:H$83)*(MONTH($E157)-1)/12)*$H157</f>
        <v>8.5550017572654546</v>
      </c>
      <c r="N157" s="227">
        <f>(SUM('1.  LRAMVA Summary'!I$55:I$81)+SUM('1.  LRAMVA Summary'!I$82:I$83)*(MONTH($E157)-1)/12)*$H157</f>
        <v>53.150073589957579</v>
      </c>
      <c r="O157" s="227">
        <f>(SUM('1.  LRAMVA Summary'!J$55:J$81)+SUM('1.  LRAMVA Summary'!J$82:J$83)*(MONTH($E157)-1)/12)*$H157</f>
        <v>13.322830536608702</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192.47806069503793</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142.91773513636889</v>
      </c>
      <c r="K158" s="227">
        <f>(SUM('1.  LRAMVA Summary'!F$55:F$81)+SUM('1.  LRAMVA Summary'!F$82:F$83)*(MONTH($E158)-1)/12)*$H158</f>
        <v>-18.133380453659967</v>
      </c>
      <c r="L158" s="227">
        <f>(SUM('1.  LRAMVA Summary'!G$55:G$81)+SUM('1.  LRAMVA Summary'!G$82:G$83)*(MONTH($E158)-1)/12)*$H158</f>
        <v>9.4443936729552806</v>
      </c>
      <c r="M158" s="227">
        <f>(SUM('1.  LRAMVA Summary'!H$55:H$81)+SUM('1.  LRAMVA Summary'!H$82:H$83)*(MONTH($E158)-1)/12)*$H158</f>
        <v>9.7771448654462354</v>
      </c>
      <c r="N158" s="227">
        <f>(SUM('1.  LRAMVA Summary'!I$55:I$81)+SUM('1.  LRAMVA Summary'!I$82:I$83)*(MONTH($E158)-1)/12)*$H158</f>
        <v>60.742941245665797</v>
      </c>
      <c r="O158" s="227">
        <f>(SUM('1.  LRAMVA Summary'!J$55:J$81)+SUM('1.  LRAMVA Summary'!J$82:J$83)*(MONTH($E158)-1)/12)*$H158</f>
        <v>15.226092041838514</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219.97492650861477</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160.78245202841498</v>
      </c>
      <c r="K159" s="227">
        <f>(SUM('1.  LRAMVA Summary'!F$55:F$81)+SUM('1.  LRAMVA Summary'!F$82:F$83)*(MONTH($E159)-1)/12)*$H159</f>
        <v>-20.400053010367465</v>
      </c>
      <c r="L159" s="227">
        <f>(SUM('1.  LRAMVA Summary'!G$55:G$81)+SUM('1.  LRAMVA Summary'!G$82:G$83)*(MONTH($E159)-1)/12)*$H159</f>
        <v>10.624942882074691</v>
      </c>
      <c r="M159" s="227">
        <f>(SUM('1.  LRAMVA Summary'!H$55:H$81)+SUM('1.  LRAMVA Summary'!H$82:H$83)*(MONTH($E159)-1)/12)*$H159</f>
        <v>10.999287973627014</v>
      </c>
      <c r="N159" s="227">
        <f>(SUM('1.  LRAMVA Summary'!I$55:I$81)+SUM('1.  LRAMVA Summary'!I$82:I$83)*(MONTH($E159)-1)/12)*$H159</f>
        <v>68.335808901374023</v>
      </c>
      <c r="O159" s="227">
        <f>(SUM('1.  LRAMVA Summary'!J$55:J$81)+SUM('1.  LRAMVA Summary'!J$82:J$83)*(MONTH($E159)-1)/12)*$H159</f>
        <v>17.129353547068327</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247.47179232219156</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178.6471689204611</v>
      </c>
      <c r="K160" s="227">
        <f>(SUM('1.  LRAMVA Summary'!F$55:F$81)+SUM('1.  LRAMVA Summary'!F$82:F$83)*(MONTH($E160)-1)/12)*$H160</f>
        <v>-22.666725567074959</v>
      </c>
      <c r="L160" s="227">
        <f>(SUM('1.  LRAMVA Summary'!G$55:G$81)+SUM('1.  LRAMVA Summary'!G$82:G$83)*(MONTH($E160)-1)/12)*$H160</f>
        <v>11.805492091194102</v>
      </c>
      <c r="M160" s="227">
        <f>(SUM('1.  LRAMVA Summary'!H$55:H$81)+SUM('1.  LRAMVA Summary'!H$82:H$83)*(MONTH($E160)-1)/12)*$H160</f>
        <v>12.221431081807793</v>
      </c>
      <c r="N160" s="227">
        <f>(SUM('1.  LRAMVA Summary'!I$55:I$81)+SUM('1.  LRAMVA Summary'!I$82:I$83)*(MONTH($E160)-1)/12)*$H160</f>
        <v>75.928676557082241</v>
      </c>
      <c r="O160" s="227">
        <f>(SUM('1.  LRAMVA Summary'!J$55:J$81)+SUM('1.  LRAMVA Summary'!J$82:J$83)*(MONTH($E160)-1)/12)*$H160</f>
        <v>19.032615052298141</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274.96865813576841</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196.51188581250719</v>
      </c>
      <c r="K161" s="227">
        <f>(SUM('1.  LRAMVA Summary'!F$55:F$81)+SUM('1.  LRAMVA Summary'!F$82:F$83)*(MONTH($E161)-1)/12)*$H161</f>
        <v>-24.933398123782453</v>
      </c>
      <c r="L161" s="227">
        <f>(SUM('1.  LRAMVA Summary'!G$55:G$81)+SUM('1.  LRAMVA Summary'!G$82:G$83)*(MONTH($E161)-1)/12)*$H161</f>
        <v>12.986041300313511</v>
      </c>
      <c r="M161" s="227">
        <f>(SUM('1.  LRAMVA Summary'!H$55:H$81)+SUM('1.  LRAMVA Summary'!H$82:H$83)*(MONTH($E161)-1)/12)*$H161</f>
        <v>13.443574189988574</v>
      </c>
      <c r="N161" s="227">
        <f>(SUM('1.  LRAMVA Summary'!I$55:I$81)+SUM('1.  LRAMVA Summary'!I$82:I$83)*(MONTH($E161)-1)/12)*$H161</f>
        <v>83.521544212790488</v>
      </c>
      <c r="O161" s="227">
        <f>(SUM('1.  LRAMVA Summary'!J$55:J$81)+SUM('1.  LRAMVA Summary'!J$82:J$83)*(MONTH($E161)-1)/12)*$H161</f>
        <v>20.935876557527958</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302.46552394934525</v>
      </c>
    </row>
    <row r="162" spans="2:23" s="9" customFormat="1" ht="15.75" thickBot="1">
      <c r="B162" s="66"/>
      <c r="E162" s="213" t="s">
        <v>467</v>
      </c>
      <c r="F162" s="213"/>
      <c r="G162" s="214"/>
      <c r="H162" s="215"/>
      <c r="I162" s="216">
        <f>SUM(I149:I161)</f>
        <v>0</v>
      </c>
      <c r="J162" s="216">
        <f>SUM(J149:J161)</f>
        <v>1935.971162143313</v>
      </c>
      <c r="K162" s="216">
        <f t="shared" ref="K162:O162" si="91">SUM(K149:K161)</f>
        <v>-245.63572601372283</v>
      </c>
      <c r="L162" s="216">
        <f t="shared" si="91"/>
        <v>127.93425376720346</v>
      </c>
      <c r="M162" s="216">
        <f t="shared" si="91"/>
        <v>132.44171893390657</v>
      </c>
      <c r="N162" s="216">
        <f t="shared" si="91"/>
        <v>822.82707911069645</v>
      </c>
      <c r="O162" s="216">
        <f t="shared" si="91"/>
        <v>206.25344417200986</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2979.7919321134059</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696</v>
      </c>
      <c r="F164" s="222"/>
      <c r="G164" s="223"/>
      <c r="H164" s="224"/>
      <c r="I164" s="225">
        <f>I162+I163</f>
        <v>0</v>
      </c>
      <c r="J164" s="225">
        <f t="shared" ref="J164:U164" si="93">J162+J163</f>
        <v>1935.971162143313</v>
      </c>
      <c r="K164" s="225">
        <f t="shared" si="93"/>
        <v>-245.63572601372283</v>
      </c>
      <c r="L164" s="225">
        <f t="shared" si="93"/>
        <v>127.93425376720346</v>
      </c>
      <c r="M164" s="225">
        <f t="shared" si="93"/>
        <v>132.44171893390657</v>
      </c>
      <c r="N164" s="225">
        <f t="shared" si="93"/>
        <v>822.82707911069645</v>
      </c>
      <c r="O164" s="225">
        <f t="shared" si="93"/>
        <v>206.25344417200986</v>
      </c>
      <c r="P164" s="225">
        <f t="shared" si="93"/>
        <v>0</v>
      </c>
      <c r="Q164" s="225">
        <f t="shared" si="93"/>
        <v>0</v>
      </c>
      <c r="R164" s="225">
        <f t="shared" si="93"/>
        <v>0</v>
      </c>
      <c r="S164" s="225">
        <f t="shared" si="93"/>
        <v>0</v>
      </c>
      <c r="T164" s="225">
        <f t="shared" si="93"/>
        <v>0</v>
      </c>
      <c r="U164" s="225">
        <f t="shared" si="93"/>
        <v>0</v>
      </c>
      <c r="V164" s="225">
        <f>V162+V163</f>
        <v>0</v>
      </c>
      <c r="W164" s="225">
        <f>W162+W163</f>
        <v>2979.7919321134059</v>
      </c>
    </row>
    <row r="165" spans="2:23">
      <c r="B165" s="66"/>
      <c r="C165" s="9"/>
      <c r="E165" s="211">
        <v>44197</v>
      </c>
      <c r="F165" s="211" t="s">
        <v>700</v>
      </c>
      <c r="G165" s="212" t="s">
        <v>65</v>
      </c>
      <c r="H165" s="237">
        <f>$C$55/12</f>
        <v>4.75E-4</v>
      </c>
      <c r="I165" s="227">
        <f>(SUM('1.  LRAMVA Summary'!D$55:D$84)+SUM('1.  LRAMVA Summary'!D$85:D$86)*(MONTH($E165)-1)/12)*$H165</f>
        <v>0</v>
      </c>
      <c r="J165" s="227">
        <f>(SUM('1.  LRAMVA Summary'!E$55:E$84)+SUM('1.  LRAMVA Summary'!E$85:E$86)*(MONTH($E165)-1)/12)*$H165</f>
        <v>214.37660270455331</v>
      </c>
      <c r="K165" s="227">
        <f>(SUM('1.  LRAMVA Summary'!F$55:F$84)+SUM('1.  LRAMVA Summary'!F$85:F$86)*(MONTH($E165)-1)/12)*$H165</f>
        <v>-27.200070680489951</v>
      </c>
      <c r="L165" s="227">
        <f>(SUM('1.  LRAMVA Summary'!G$55:G$84)+SUM('1.  LRAMVA Summary'!G$85:G$86)*(MONTH($E165)-1)/12)*$H165</f>
        <v>14.166590509432922</v>
      </c>
      <c r="M165" s="227">
        <f>(SUM('1.  LRAMVA Summary'!H$55:H$84)+SUM('1.  LRAMVA Summary'!H$85:H$86)*(MONTH($E165)-1)/12)*$H165</f>
        <v>14.665717298169353</v>
      </c>
      <c r="N165" s="227">
        <f>(SUM('1.  LRAMVA Summary'!I$55:I$84)+SUM('1.  LRAMVA Summary'!I$85:I$86)*(MONTH($E165)-1)/12)*$H165</f>
        <v>91.114411868498692</v>
      </c>
      <c r="O165" s="227">
        <f>(SUM('1.  LRAMVA Summary'!J$55:J$84)+SUM('1.  LRAMVA Summary'!J$85:J$86)*(MONTH($E165)-1)/12)*$H165</f>
        <v>22.839138062757772</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329.9623897629221</v>
      </c>
    </row>
    <row r="166" spans="2:23">
      <c r="B166" s="66"/>
      <c r="C166" s="9"/>
      <c r="E166" s="211">
        <v>44228</v>
      </c>
      <c r="F166" s="211" t="s">
        <v>700</v>
      </c>
      <c r="G166" s="212" t="s">
        <v>65</v>
      </c>
      <c r="H166" s="237">
        <f t="shared" ref="H166:H167" si="95">$C$55/12</f>
        <v>4.75E-4</v>
      </c>
      <c r="I166" s="227">
        <f>(SUM('1.  LRAMVA Summary'!D$55:D$84)+SUM('1.  LRAMVA Summary'!D$85:D$86)*(MONTH($E166)-1)/12)*$H166</f>
        <v>0</v>
      </c>
      <c r="J166" s="227">
        <f>(SUM('1.  LRAMVA Summary'!E$55:E$84)+SUM('1.  LRAMVA Summary'!E$85:E$86)*(MONTH($E166)-1)/12)*$H166</f>
        <v>232.08124549646115</v>
      </c>
      <c r="K166" s="227">
        <f>(SUM('1.  LRAMVA Summary'!F$55:F$84)+SUM('1.  LRAMVA Summary'!F$85:F$86)*(MONTH($E166)-1)/12)*$H166</f>
        <v>-29.525492386300801</v>
      </c>
      <c r="L166" s="227">
        <f>(SUM('1.  LRAMVA Summary'!G$55:G$84)+SUM('1.  LRAMVA Summary'!G$85:G$86)*(MONTH($E166)-1)/12)*$H166</f>
        <v>15.363212198037505</v>
      </c>
      <c r="M166" s="227">
        <f>(SUM('1.  LRAMVA Summary'!H$55:H$84)+SUM('1.  LRAMVA Summary'!H$85:H$86)*(MONTH($E166)-1)/12)*$H166</f>
        <v>15.997660024089047</v>
      </c>
      <c r="N166" s="227">
        <f>(SUM('1.  LRAMVA Summary'!I$55:I$84)+SUM('1.  LRAMVA Summary'!I$85:I$86)*(MONTH($E166)-1)/12)*$H166</f>
        <v>98.851542855558719</v>
      </c>
      <c r="O166" s="227">
        <f>(SUM('1.  LRAMVA Summary'!J$55:J$84)+SUM('1.  LRAMVA Summary'!J$85:J$86)*(MONTH($E166)-1)/12)*$H166</f>
        <v>24.784383277661771</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357.55255146550741</v>
      </c>
    </row>
    <row r="167" spans="2:23">
      <c r="B167" s="66"/>
      <c r="C167" s="9"/>
      <c r="E167" s="211">
        <v>44256</v>
      </c>
      <c r="F167" s="211" t="s">
        <v>700</v>
      </c>
      <c r="G167" s="212" t="s">
        <v>65</v>
      </c>
      <c r="H167" s="237">
        <f t="shared" si="95"/>
        <v>4.75E-4</v>
      </c>
      <c r="I167" s="227">
        <f>(SUM('1.  LRAMVA Summary'!D$55:D$84)+SUM('1.  LRAMVA Summary'!D$85:D$86)*(MONTH($E167)-1)/12)*$H167</f>
        <v>0</v>
      </c>
      <c r="J167" s="227">
        <f>(SUM('1.  LRAMVA Summary'!E$55:E$84)+SUM('1.  LRAMVA Summary'!E$85:E$86)*(MONTH($E167)-1)/12)*$H167</f>
        <v>249.78588828836902</v>
      </c>
      <c r="K167" s="227">
        <f>(SUM('1.  LRAMVA Summary'!F$55:F$84)+SUM('1.  LRAMVA Summary'!F$85:F$86)*(MONTH($E167)-1)/12)*$H167</f>
        <v>-31.850914092111648</v>
      </c>
      <c r="L167" s="227">
        <f>(SUM('1.  LRAMVA Summary'!G$55:G$84)+SUM('1.  LRAMVA Summary'!G$85:G$86)*(MONTH($E167)-1)/12)*$H167</f>
        <v>16.559833886642089</v>
      </c>
      <c r="M167" s="227">
        <f>(SUM('1.  LRAMVA Summary'!H$55:H$84)+SUM('1.  LRAMVA Summary'!H$85:H$86)*(MONTH($E167)-1)/12)*$H167</f>
        <v>17.329602750008739</v>
      </c>
      <c r="N167" s="227">
        <f>(SUM('1.  LRAMVA Summary'!I$55:I$84)+SUM('1.  LRAMVA Summary'!I$85:I$86)*(MONTH($E167)-1)/12)*$H167</f>
        <v>106.58867384261875</v>
      </c>
      <c r="O167" s="227">
        <f>(SUM('1.  LRAMVA Summary'!J$55:J$84)+SUM('1.  LRAMVA Summary'!J$85:J$86)*(MONTH($E167)-1)/12)*$H167</f>
        <v>26.729628492565777</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385.14271316809271</v>
      </c>
    </row>
    <row r="168" spans="2:23">
      <c r="B168" s="66"/>
      <c r="C168" s="9"/>
      <c r="E168" s="211">
        <v>44287</v>
      </c>
      <c r="F168" s="211" t="s">
        <v>700</v>
      </c>
      <c r="G168" s="212" t="s">
        <v>66</v>
      </c>
      <c r="H168" s="237">
        <f>$C$56/12</f>
        <v>4.75E-4</v>
      </c>
      <c r="I168" s="227">
        <f>(SUM('1.  LRAMVA Summary'!D$55:D$84)+SUM('1.  LRAMVA Summary'!D$85:D$86)*(MONTH($E168)-1)/12)*$H168</f>
        <v>0</v>
      </c>
      <c r="J168" s="227">
        <f>(SUM('1.  LRAMVA Summary'!E$55:E$84)+SUM('1.  LRAMVA Summary'!E$85:E$86)*(MONTH($E168)-1)/12)*$H168</f>
        <v>267.49053108027687</v>
      </c>
      <c r="K168" s="227">
        <f>(SUM('1.  LRAMVA Summary'!F$55:F$84)+SUM('1.  LRAMVA Summary'!F$85:F$86)*(MONTH($E168)-1)/12)*$H168</f>
        <v>-34.176335797922498</v>
      </c>
      <c r="L168" s="227">
        <f>(SUM('1.  LRAMVA Summary'!G$55:G$84)+SUM('1.  LRAMVA Summary'!G$85:G$86)*(MONTH($E168)-1)/12)*$H168</f>
        <v>17.756455575246672</v>
      </c>
      <c r="M168" s="227">
        <f>(SUM('1.  LRAMVA Summary'!H$55:H$84)+SUM('1.  LRAMVA Summary'!H$85:H$86)*(MONTH($E168)-1)/12)*$H168</f>
        <v>18.661545475928435</v>
      </c>
      <c r="N168" s="227">
        <f>(SUM('1.  LRAMVA Summary'!I$55:I$84)+SUM('1.  LRAMVA Summary'!I$85:I$86)*(MONTH($E168)-1)/12)*$H168</f>
        <v>114.32580482967877</v>
      </c>
      <c r="O168" s="227">
        <f>(SUM('1.  LRAMVA Summary'!J$55:J$84)+SUM('1.  LRAMVA Summary'!J$85:J$86)*(MONTH($E168)-1)/12)*$H168</f>
        <v>28.674873707469775</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412.73287487067802</v>
      </c>
    </row>
    <row r="169" spans="2:23">
      <c r="B169" s="66"/>
      <c r="C169" s="9"/>
      <c r="E169" s="211">
        <v>44317</v>
      </c>
      <c r="F169" s="211" t="s">
        <v>700</v>
      </c>
      <c r="G169" s="212" t="s">
        <v>66</v>
      </c>
      <c r="H169" s="237">
        <f t="shared" ref="H169:H170" si="96">$C$56/12</f>
        <v>4.75E-4</v>
      </c>
      <c r="I169" s="227">
        <f>(SUM('1.  LRAMVA Summary'!D$55:D$84)+SUM('1.  LRAMVA Summary'!D$85:D$86)*(MONTH($E169)-1)/12)*$H169</f>
        <v>0</v>
      </c>
      <c r="J169" s="227">
        <f>(SUM('1.  LRAMVA Summary'!E$55:E$84)+SUM('1.  LRAMVA Summary'!E$85:E$86)*(MONTH($E169)-1)/12)*$H169</f>
        <v>285.19517387218474</v>
      </c>
      <c r="K169" s="227">
        <f>(SUM('1.  LRAMVA Summary'!F$55:F$84)+SUM('1.  LRAMVA Summary'!F$85:F$86)*(MONTH($E169)-1)/12)*$H169</f>
        <v>-36.501757503733351</v>
      </c>
      <c r="L169" s="227">
        <f>(SUM('1.  LRAMVA Summary'!G$55:G$84)+SUM('1.  LRAMVA Summary'!G$85:G$86)*(MONTH($E169)-1)/12)*$H169</f>
        <v>18.953077263851256</v>
      </c>
      <c r="M169" s="227">
        <f>(SUM('1.  LRAMVA Summary'!H$55:H$84)+SUM('1.  LRAMVA Summary'!H$85:H$86)*(MONTH($E169)-1)/12)*$H169</f>
        <v>19.993488201848127</v>
      </c>
      <c r="N169" s="227">
        <f>(SUM('1.  LRAMVA Summary'!I$55:I$84)+SUM('1.  LRAMVA Summary'!I$85:I$86)*(MONTH($E169)-1)/12)*$H169</f>
        <v>122.06293581673881</v>
      </c>
      <c r="O169" s="227">
        <f>(SUM('1.  LRAMVA Summary'!J$55:J$84)+SUM('1.  LRAMVA Summary'!J$85:J$86)*(MONTH($E169)-1)/12)*$H169</f>
        <v>30.620118922373777</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440.32303657326338</v>
      </c>
    </row>
    <row r="170" spans="2:23">
      <c r="B170" s="66"/>
      <c r="C170" s="9"/>
      <c r="E170" s="211">
        <v>44348</v>
      </c>
      <c r="F170" s="211" t="s">
        <v>700</v>
      </c>
      <c r="G170" s="212" t="s">
        <v>66</v>
      </c>
      <c r="H170" s="237">
        <f t="shared" si="96"/>
        <v>4.75E-4</v>
      </c>
      <c r="I170" s="227">
        <f>(SUM('1.  LRAMVA Summary'!D$55:D$84)+SUM('1.  LRAMVA Summary'!D$85:D$86)*(MONTH($E170)-1)/12)*$H170</f>
        <v>0</v>
      </c>
      <c r="J170" s="227">
        <f>(SUM('1.  LRAMVA Summary'!E$55:E$84)+SUM('1.  LRAMVA Summary'!E$85:E$86)*(MONTH($E170)-1)/12)*$H170</f>
        <v>302.89981666409255</v>
      </c>
      <c r="K170" s="227">
        <f>(SUM('1.  LRAMVA Summary'!F$55:F$84)+SUM('1.  LRAMVA Summary'!F$85:F$86)*(MONTH($E170)-1)/12)*$H170</f>
        <v>-38.827179209544198</v>
      </c>
      <c r="L170" s="227">
        <f>(SUM('1.  LRAMVA Summary'!G$55:G$84)+SUM('1.  LRAMVA Summary'!G$85:G$86)*(MONTH($E170)-1)/12)*$H170</f>
        <v>20.149698952455836</v>
      </c>
      <c r="M170" s="227">
        <f>(SUM('1.  LRAMVA Summary'!H$55:H$84)+SUM('1.  LRAMVA Summary'!H$85:H$86)*(MONTH($E170)-1)/12)*$H170</f>
        <v>21.325430927767819</v>
      </c>
      <c r="N170" s="227">
        <f>(SUM('1.  LRAMVA Summary'!I$55:I$84)+SUM('1.  LRAMVA Summary'!I$85:I$86)*(MONTH($E170)-1)/12)*$H170</f>
        <v>129.80006680379884</v>
      </c>
      <c r="O170" s="227">
        <f>(SUM('1.  LRAMVA Summary'!J$55:J$84)+SUM('1.  LRAMVA Summary'!J$85:J$86)*(MONTH($E170)-1)/12)*$H170</f>
        <v>32.565364137277783</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467.91319827584869</v>
      </c>
    </row>
    <row r="171" spans="2:23">
      <c r="B171" s="66"/>
      <c r="C171" s="9"/>
      <c r="E171" s="211">
        <v>44378</v>
      </c>
      <c r="F171" s="211" t="s">
        <v>700</v>
      </c>
      <c r="G171" s="212" t="s">
        <v>68</v>
      </c>
      <c r="H171" s="237">
        <f>$C$57/12</f>
        <v>4.75E-4</v>
      </c>
      <c r="I171" s="227">
        <f>(SUM('1.  LRAMVA Summary'!D$55:D$84)+SUM('1.  LRAMVA Summary'!D$85:D$86)*(MONTH($E171)-1)/12)*$H171</f>
        <v>0</v>
      </c>
      <c r="J171" s="227">
        <f>(SUM('1.  LRAMVA Summary'!E$55:E$84)+SUM('1.  LRAMVA Summary'!E$85:E$86)*(MONTH($E171)-1)/12)*$H171</f>
        <v>320.60445945600043</v>
      </c>
      <c r="K171" s="227">
        <f>(SUM('1.  LRAMVA Summary'!F$55:F$84)+SUM('1.  LRAMVA Summary'!F$85:F$86)*(MONTH($E171)-1)/12)*$H171</f>
        <v>-41.152600915355052</v>
      </c>
      <c r="L171" s="227">
        <f>(SUM('1.  LRAMVA Summary'!G$55:G$84)+SUM('1.  LRAMVA Summary'!G$85:G$86)*(MONTH($E171)-1)/12)*$H171</f>
        <v>21.346320641060419</v>
      </c>
      <c r="M171" s="227">
        <f>(SUM('1.  LRAMVA Summary'!H$55:H$84)+SUM('1.  LRAMVA Summary'!H$85:H$86)*(MONTH($E171)-1)/12)*$H171</f>
        <v>22.657373653687511</v>
      </c>
      <c r="N171" s="227">
        <f>(SUM('1.  LRAMVA Summary'!I$55:I$84)+SUM('1.  LRAMVA Summary'!I$85:I$86)*(MONTH($E171)-1)/12)*$H171</f>
        <v>137.53719779085887</v>
      </c>
      <c r="O171" s="227">
        <f>(SUM('1.  LRAMVA Summary'!J$55:J$84)+SUM('1.  LRAMVA Summary'!J$85:J$86)*(MONTH($E171)-1)/12)*$H171</f>
        <v>34.510609352181781</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495.50335997843393</v>
      </c>
    </row>
    <row r="172" spans="2:23">
      <c r="E172" s="211">
        <v>44409</v>
      </c>
      <c r="F172" s="211" t="s">
        <v>700</v>
      </c>
      <c r="G172" s="212" t="s">
        <v>68</v>
      </c>
      <c r="H172" s="237">
        <f t="shared" ref="H172:H173" si="97">$C$57/12</f>
        <v>4.75E-4</v>
      </c>
      <c r="I172" s="227">
        <f>(SUM('1.  LRAMVA Summary'!D$55:D$84)+SUM('1.  LRAMVA Summary'!D$85:D$86)*(MONTH($E172)-1)/12)*$H172</f>
        <v>0</v>
      </c>
      <c r="J172" s="227">
        <f>(SUM('1.  LRAMVA Summary'!E$55:E$84)+SUM('1.  LRAMVA Summary'!E$85:E$86)*(MONTH($E172)-1)/12)*$H172</f>
        <v>338.30910224790824</v>
      </c>
      <c r="K172" s="227">
        <f>(SUM('1.  LRAMVA Summary'!F$55:F$84)+SUM('1.  LRAMVA Summary'!F$85:F$86)*(MONTH($E172)-1)/12)*$H172</f>
        <v>-43.478022621165891</v>
      </c>
      <c r="L172" s="227">
        <f>(SUM('1.  LRAMVA Summary'!G$55:G$84)+SUM('1.  LRAMVA Summary'!G$85:G$86)*(MONTH($E172)-1)/12)*$H172</f>
        <v>22.542942329664999</v>
      </c>
      <c r="M172" s="227">
        <f>(SUM('1.  LRAMVA Summary'!H$55:H$84)+SUM('1.  LRAMVA Summary'!H$85:H$86)*(MONTH($E172)-1)/12)*$H172</f>
        <v>23.989316379607203</v>
      </c>
      <c r="N172" s="227">
        <f>(SUM('1.  LRAMVA Summary'!I$55:I$84)+SUM('1.  LRAMVA Summary'!I$85:I$86)*(MONTH($E172)-1)/12)*$H172</f>
        <v>145.27432877791892</v>
      </c>
      <c r="O172" s="227">
        <f>(SUM('1.  LRAMVA Summary'!J$55:J$84)+SUM('1.  LRAMVA Summary'!J$85:J$86)*(MONTH($E172)-1)/12)*$H172</f>
        <v>36.45585456708578</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523.09352168101918</v>
      </c>
    </row>
    <row r="173" spans="2:23">
      <c r="E173" s="211">
        <v>44440</v>
      </c>
      <c r="F173" s="211" t="s">
        <v>700</v>
      </c>
      <c r="G173" s="212" t="s">
        <v>68</v>
      </c>
      <c r="H173" s="237">
        <f t="shared" si="97"/>
        <v>4.75E-4</v>
      </c>
      <c r="I173" s="227">
        <f>(SUM('1.  LRAMVA Summary'!D$55:D$84)+SUM('1.  LRAMVA Summary'!D$85:D$86)*(MONTH($E173)-1)/12)*$H173</f>
        <v>0</v>
      </c>
      <c r="J173" s="227">
        <f>(SUM('1.  LRAMVA Summary'!E$55:E$84)+SUM('1.  LRAMVA Summary'!E$85:E$86)*(MONTH($E173)-1)/12)*$H173</f>
        <v>356.01374503981606</v>
      </c>
      <c r="K173" s="227">
        <f>(SUM('1.  LRAMVA Summary'!F$55:F$84)+SUM('1.  LRAMVA Summary'!F$85:F$86)*(MONTH($E173)-1)/12)*$H173</f>
        <v>-45.803444326976752</v>
      </c>
      <c r="L173" s="227">
        <f>(SUM('1.  LRAMVA Summary'!G$55:G$84)+SUM('1.  LRAMVA Summary'!G$85:G$86)*(MONTH($E173)-1)/12)*$H173</f>
        <v>23.739564018269586</v>
      </c>
      <c r="M173" s="227">
        <f>(SUM('1.  LRAMVA Summary'!H$55:H$84)+SUM('1.  LRAMVA Summary'!H$85:H$86)*(MONTH($E173)-1)/12)*$H173</f>
        <v>25.321259105526895</v>
      </c>
      <c r="N173" s="227">
        <f>(SUM('1.  LRAMVA Summary'!I$55:I$84)+SUM('1.  LRAMVA Summary'!I$85:I$86)*(MONTH($E173)-1)/12)*$H173</f>
        <v>153.01145976497892</v>
      </c>
      <c r="O173" s="227">
        <f>(SUM('1.  LRAMVA Summary'!J$55:J$84)+SUM('1.  LRAMVA Summary'!J$85:J$86)*(MONTH($E173)-1)/12)*$H173</f>
        <v>38.401099781989778</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550.68368338360438</v>
      </c>
    </row>
    <row r="174" spans="2:23">
      <c r="E174" s="211">
        <v>44470</v>
      </c>
      <c r="F174" s="211" t="s">
        <v>700</v>
      </c>
      <c r="G174" s="212" t="s">
        <v>69</v>
      </c>
      <c r="H174" s="237">
        <f>$C$58/12</f>
        <v>4.75E-4</v>
      </c>
      <c r="I174" s="227">
        <f>(SUM('1.  LRAMVA Summary'!D$55:D$84)+SUM('1.  LRAMVA Summary'!D$85:D$86)*(MONTH($E174)-1)/12)*$H174</f>
        <v>0</v>
      </c>
      <c r="J174" s="227">
        <f>(SUM('1.  LRAMVA Summary'!E$55:E$84)+SUM('1.  LRAMVA Summary'!E$85:E$86)*(MONTH($E174)-1)/12)*$H174</f>
        <v>373.71838783172393</v>
      </c>
      <c r="K174" s="227">
        <f>(SUM('1.  LRAMVA Summary'!F$55:F$84)+SUM('1.  LRAMVA Summary'!F$85:F$86)*(MONTH($E174)-1)/12)*$H174</f>
        <v>-48.128866032787599</v>
      </c>
      <c r="L174" s="227">
        <f>(SUM('1.  LRAMVA Summary'!G$55:G$84)+SUM('1.  LRAMVA Summary'!G$85:G$86)*(MONTH($E174)-1)/12)*$H174</f>
        <v>24.93618570687417</v>
      </c>
      <c r="M174" s="227">
        <f>(SUM('1.  LRAMVA Summary'!H$55:H$84)+SUM('1.  LRAMVA Summary'!H$85:H$86)*(MONTH($E174)-1)/12)*$H174</f>
        <v>26.653201831446591</v>
      </c>
      <c r="N174" s="227">
        <f>(SUM('1.  LRAMVA Summary'!I$55:I$84)+SUM('1.  LRAMVA Summary'!I$85:I$86)*(MONTH($E174)-1)/12)*$H174</f>
        <v>160.74859075203898</v>
      </c>
      <c r="O174" s="227">
        <f>(SUM('1.  LRAMVA Summary'!J$55:J$84)+SUM('1.  LRAMVA Summary'!J$85:J$86)*(MONTH($E174)-1)/12)*$H174</f>
        <v>40.346344996893784</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578.27384508618979</v>
      </c>
    </row>
    <row r="175" spans="2:23">
      <c r="E175" s="211">
        <v>44501</v>
      </c>
      <c r="F175" s="211" t="s">
        <v>700</v>
      </c>
      <c r="G175" s="212" t="s">
        <v>69</v>
      </c>
      <c r="H175" s="237">
        <f t="shared" ref="H175:H176" si="98">$C$58/12</f>
        <v>4.75E-4</v>
      </c>
      <c r="I175" s="227">
        <f>(SUM('1.  LRAMVA Summary'!D$55:D$84)+SUM('1.  LRAMVA Summary'!D$85:D$86)*(MONTH($E175)-1)/12)*$H175</f>
        <v>0</v>
      </c>
      <c r="J175" s="227">
        <f>(SUM('1.  LRAMVA Summary'!E$55:E$84)+SUM('1.  LRAMVA Summary'!E$85:E$86)*(MONTH($E175)-1)/12)*$H175</f>
        <v>391.42303062363175</v>
      </c>
      <c r="K175" s="227">
        <f>(SUM('1.  LRAMVA Summary'!F$55:F$84)+SUM('1.  LRAMVA Summary'!F$85:F$86)*(MONTH($E175)-1)/12)*$H175</f>
        <v>-50.454287738598445</v>
      </c>
      <c r="L175" s="227">
        <f>(SUM('1.  LRAMVA Summary'!G$55:G$84)+SUM('1.  LRAMVA Summary'!G$85:G$86)*(MONTH($E175)-1)/12)*$H175</f>
        <v>26.13280739547875</v>
      </c>
      <c r="M175" s="227">
        <f>(SUM('1.  LRAMVA Summary'!H$55:H$84)+SUM('1.  LRAMVA Summary'!H$85:H$86)*(MONTH($E175)-1)/12)*$H175</f>
        <v>27.985144557366283</v>
      </c>
      <c r="N175" s="227">
        <f>(SUM('1.  LRAMVA Summary'!I$55:I$84)+SUM('1.  LRAMVA Summary'!I$85:I$86)*(MONTH($E175)-1)/12)*$H175</f>
        <v>168.48572173909898</v>
      </c>
      <c r="O175" s="227">
        <f>(SUM('1.  LRAMVA Summary'!J$55:J$84)+SUM('1.  LRAMVA Summary'!J$85:J$86)*(MONTH($E175)-1)/12)*$H175</f>
        <v>42.291590211797789</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605.8640067887751</v>
      </c>
    </row>
    <row r="176" spans="2:23">
      <c r="E176" s="211">
        <v>44531</v>
      </c>
      <c r="F176" s="211" t="s">
        <v>700</v>
      </c>
      <c r="G176" s="212" t="s">
        <v>69</v>
      </c>
      <c r="H176" s="237">
        <f t="shared" si="98"/>
        <v>4.75E-4</v>
      </c>
      <c r="I176" s="227">
        <f>(SUM('1.  LRAMVA Summary'!D$55:D$84)+SUM('1.  LRAMVA Summary'!D$85:D$86)*(MONTH($E176)-1)/12)*$H176</f>
        <v>0</v>
      </c>
      <c r="J176" s="227">
        <f>(SUM('1.  LRAMVA Summary'!E$55:E$84)+SUM('1.  LRAMVA Summary'!E$85:E$86)*(MONTH($E176)-1)/12)*$H176</f>
        <v>409.12767341553962</v>
      </c>
      <c r="K176" s="227">
        <f>(SUM('1.  LRAMVA Summary'!F$55:F$84)+SUM('1.  LRAMVA Summary'!F$85:F$86)*(MONTH($E176)-1)/12)*$H176</f>
        <v>-52.779709444409299</v>
      </c>
      <c r="L176" s="227">
        <f>(SUM('1.  LRAMVA Summary'!G$55:G$84)+SUM('1.  LRAMVA Summary'!G$85:G$86)*(MONTH($E176)-1)/12)*$H176</f>
        <v>27.329429084083333</v>
      </c>
      <c r="M176" s="227">
        <f>(SUM('1.  LRAMVA Summary'!H$55:H$84)+SUM('1.  LRAMVA Summary'!H$85:H$86)*(MONTH($E176)-1)/12)*$H176</f>
        <v>29.317087283285975</v>
      </c>
      <c r="N176" s="227">
        <f>(SUM('1.  LRAMVA Summary'!I$55:I$84)+SUM('1.  LRAMVA Summary'!I$85:I$86)*(MONTH($E176)-1)/12)*$H176</f>
        <v>176.22285272615903</v>
      </c>
      <c r="O176" s="227">
        <f>(SUM('1.  LRAMVA Summary'!J$55:J$84)+SUM('1.  LRAMVA Summary'!J$85:J$86)*(MONTH($E176)-1)/12)*$H176</f>
        <v>44.236835426701781</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633.45416849136041</v>
      </c>
    </row>
    <row r="177" spans="5:23" ht="15.75" thickBot="1">
      <c r="E177" s="213" t="s">
        <v>697</v>
      </c>
      <c r="F177" s="213"/>
      <c r="G177" s="214"/>
      <c r="H177" s="215"/>
      <c r="I177" s="216">
        <f>SUM(I164:I176)</f>
        <v>0</v>
      </c>
      <c r="J177" s="216">
        <f>SUM(J164:J176)</f>
        <v>5676.9968188638704</v>
      </c>
      <c r="K177" s="216">
        <f t="shared" ref="K177:V177" si="99">SUM(K164:K176)</f>
        <v>-725.51440676311825</v>
      </c>
      <c r="L177" s="216">
        <f t="shared" si="99"/>
        <v>376.91037132830093</v>
      </c>
      <c r="M177" s="216">
        <f t="shared" si="99"/>
        <v>396.33854642263856</v>
      </c>
      <c r="N177" s="216">
        <f t="shared" si="99"/>
        <v>2426.8506666786434</v>
      </c>
      <c r="O177" s="216">
        <f t="shared" si="99"/>
        <v>608.70928510876718</v>
      </c>
      <c r="P177" s="216">
        <f t="shared" si="99"/>
        <v>0</v>
      </c>
      <c r="Q177" s="216">
        <f t="shared" si="99"/>
        <v>0</v>
      </c>
      <c r="R177" s="216">
        <f t="shared" si="99"/>
        <v>0</v>
      </c>
      <c r="S177" s="216">
        <f t="shared" si="99"/>
        <v>0</v>
      </c>
      <c r="T177" s="216">
        <f t="shared" si="99"/>
        <v>0</v>
      </c>
      <c r="U177" s="216">
        <f t="shared" si="99"/>
        <v>0</v>
      </c>
      <c r="V177" s="216">
        <f t="shared" si="99"/>
        <v>0</v>
      </c>
      <c r="W177" s="216">
        <f>SUM(W164:W176)</f>
        <v>8760.2912816391017</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698</v>
      </c>
      <c r="F179" s="222"/>
      <c r="G179" s="223"/>
      <c r="H179" s="224"/>
      <c r="I179" s="225">
        <f>I177+I178</f>
        <v>0</v>
      </c>
      <c r="J179" s="225">
        <f t="shared" ref="J179:U179" si="100">J177+J178</f>
        <v>5676.9968188638704</v>
      </c>
      <c r="K179" s="225">
        <f t="shared" si="100"/>
        <v>-725.51440676311825</v>
      </c>
      <c r="L179" s="225">
        <f t="shared" si="100"/>
        <v>376.91037132830093</v>
      </c>
      <c r="M179" s="225">
        <f t="shared" si="100"/>
        <v>396.33854642263856</v>
      </c>
      <c r="N179" s="225">
        <f t="shared" si="100"/>
        <v>2426.8506666786434</v>
      </c>
      <c r="O179" s="225">
        <f t="shared" si="100"/>
        <v>608.70928510876718</v>
      </c>
      <c r="P179" s="225">
        <f t="shared" si="100"/>
        <v>0</v>
      </c>
      <c r="Q179" s="225">
        <f t="shared" si="100"/>
        <v>0</v>
      </c>
      <c r="R179" s="225">
        <f t="shared" si="100"/>
        <v>0</v>
      </c>
      <c r="S179" s="225">
        <f t="shared" si="100"/>
        <v>0</v>
      </c>
      <c r="T179" s="225">
        <f t="shared" si="100"/>
        <v>0</v>
      </c>
      <c r="U179" s="225">
        <f t="shared" si="100"/>
        <v>0</v>
      </c>
      <c r="V179" s="225">
        <f>V177+V178</f>
        <v>0</v>
      </c>
      <c r="W179" s="225">
        <f>W177+W178</f>
        <v>8760.2912816391017</v>
      </c>
    </row>
    <row r="180" spans="5:23">
      <c r="E180" s="211">
        <v>44562</v>
      </c>
      <c r="F180" s="211" t="s">
        <v>701</v>
      </c>
      <c r="G180" s="212" t="s">
        <v>65</v>
      </c>
      <c r="H180" s="237">
        <f>$C$59/12</f>
        <v>4.75E-4</v>
      </c>
      <c r="I180" s="227">
        <f>(SUM('1.  LRAMVA Summary'!D$55:D$87)+SUM('1.  LRAMVA Summary'!D$88:D$89)*(MONTH($E180)-1)/12)*$H180</f>
        <v>0</v>
      </c>
      <c r="J180" s="227">
        <f>(SUM('1.  LRAMVA Summary'!E$55:E$87)+SUM('1.  LRAMVA Summary'!E$88:E$89)*(MONTH($E180)-1)/12)*$H180</f>
        <v>426.83231620744743</v>
      </c>
      <c r="K180" s="227">
        <f>(SUM('1.  LRAMVA Summary'!F$55:F$87)+SUM('1.  LRAMVA Summary'!F$88:F$89)*(MONTH($E180)-1)/12)*$H180</f>
        <v>-55.105131150220146</v>
      </c>
      <c r="L180" s="227">
        <f>(SUM('1.  LRAMVA Summary'!G$55:G$87)+SUM('1.  LRAMVA Summary'!G$88:G$89)*(MONTH($E180)-1)/12)*$H180</f>
        <v>28.526050772687913</v>
      </c>
      <c r="M180" s="227">
        <f>(SUM('1.  LRAMVA Summary'!H$55:H$87)+SUM('1.  LRAMVA Summary'!H$88:H$89)*(MONTH($E180)-1)/12)*$H180</f>
        <v>30.649030009205667</v>
      </c>
      <c r="N180" s="227">
        <f>(SUM('1.  LRAMVA Summary'!I$55:I$87)+SUM('1.  LRAMVA Summary'!I$88:I$89)*(MONTH($E180)-1)/12)*$H180</f>
        <v>183.95998371321906</v>
      </c>
      <c r="O180" s="227">
        <f>(SUM('1.  LRAMVA Summary'!J$55:J$87)+SUM('1.  LRAMVA Summary'!J$88:J$89)*(MONTH($E180)-1)/12)*$H180</f>
        <v>46.182080641605786</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661.04433019394583</v>
      </c>
    </row>
    <row r="181" spans="5:23">
      <c r="E181" s="211">
        <v>44593</v>
      </c>
      <c r="F181" s="211" t="s">
        <v>701</v>
      </c>
      <c r="G181" s="212" t="s">
        <v>65</v>
      </c>
      <c r="H181" s="237">
        <f t="shared" ref="H181:H182" si="101">$C$59/12</f>
        <v>4.75E-4</v>
      </c>
      <c r="I181" s="227">
        <f>(SUM('1.  LRAMVA Summary'!D$55:D$87)+SUM('1.  LRAMVA Summary'!D$88:D$89)*(MONTH($E181)-1)/12)*$H181</f>
        <v>0</v>
      </c>
      <c r="J181" s="227">
        <f>(SUM('1.  LRAMVA Summary'!E$55:E$87)+SUM('1.  LRAMVA Summary'!E$88:E$89)*(MONTH($E181)-1)/12)*$H181</f>
        <v>426.83231620744743</v>
      </c>
      <c r="K181" s="227">
        <f>(SUM('1.  LRAMVA Summary'!F$55:F$87)+SUM('1.  LRAMVA Summary'!F$88:F$89)*(MONTH($E181)-1)/12)*$H181</f>
        <v>-55.105131150220146</v>
      </c>
      <c r="L181" s="227">
        <f>(SUM('1.  LRAMVA Summary'!G$55:G$87)+SUM('1.  LRAMVA Summary'!G$88:G$89)*(MONTH($E181)-1)/12)*$H181</f>
        <v>28.526050772687913</v>
      </c>
      <c r="M181" s="227">
        <f>(SUM('1.  LRAMVA Summary'!H$55:H$87)+SUM('1.  LRAMVA Summary'!H$88:H$89)*(MONTH($E181)-1)/12)*$H181</f>
        <v>30.649030009205667</v>
      </c>
      <c r="N181" s="227">
        <f>(SUM('1.  LRAMVA Summary'!I$55:I$87)+SUM('1.  LRAMVA Summary'!I$88:I$89)*(MONTH($E181)-1)/12)*$H181</f>
        <v>183.95998371321906</v>
      </c>
      <c r="O181" s="227">
        <f>(SUM('1.  LRAMVA Summary'!J$55:J$87)+SUM('1.  LRAMVA Summary'!J$88:J$89)*(MONTH($E181)-1)/12)*$H181</f>
        <v>46.182080641605786</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661.04433019394583</v>
      </c>
    </row>
    <row r="182" spans="5:23">
      <c r="E182" s="211">
        <v>44621</v>
      </c>
      <c r="F182" s="211" t="s">
        <v>701</v>
      </c>
      <c r="G182" s="212" t="s">
        <v>65</v>
      </c>
      <c r="H182" s="237">
        <f t="shared" si="101"/>
        <v>4.75E-4</v>
      </c>
      <c r="I182" s="227">
        <f>(SUM('1.  LRAMVA Summary'!D$55:D$87)+SUM('1.  LRAMVA Summary'!D$88:D$89)*(MONTH($E182)-1)/12)*$H182</f>
        <v>0</v>
      </c>
      <c r="J182" s="227">
        <f>(SUM('1.  LRAMVA Summary'!E$55:E$87)+SUM('1.  LRAMVA Summary'!E$88:E$89)*(MONTH($E182)-1)/12)*$H182</f>
        <v>426.83231620744743</v>
      </c>
      <c r="K182" s="227">
        <f>(SUM('1.  LRAMVA Summary'!F$55:F$87)+SUM('1.  LRAMVA Summary'!F$88:F$89)*(MONTH($E182)-1)/12)*$H182</f>
        <v>-55.105131150220146</v>
      </c>
      <c r="L182" s="227">
        <f>(SUM('1.  LRAMVA Summary'!G$55:G$87)+SUM('1.  LRAMVA Summary'!G$88:G$89)*(MONTH($E182)-1)/12)*$H182</f>
        <v>28.526050772687913</v>
      </c>
      <c r="M182" s="227">
        <f>(SUM('1.  LRAMVA Summary'!H$55:H$87)+SUM('1.  LRAMVA Summary'!H$88:H$89)*(MONTH($E182)-1)/12)*$H182</f>
        <v>30.649030009205667</v>
      </c>
      <c r="N182" s="227">
        <f>(SUM('1.  LRAMVA Summary'!I$55:I$87)+SUM('1.  LRAMVA Summary'!I$88:I$89)*(MONTH($E182)-1)/12)*$H182</f>
        <v>183.95998371321906</v>
      </c>
      <c r="O182" s="227">
        <f>(SUM('1.  LRAMVA Summary'!J$55:J$87)+SUM('1.  LRAMVA Summary'!J$88:J$89)*(MONTH($E182)-1)/12)*$H182</f>
        <v>46.182080641605786</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661.04433019394583</v>
      </c>
    </row>
    <row r="183" spans="5:23">
      <c r="E183" s="211">
        <v>44652</v>
      </c>
      <c r="F183" s="211" t="s">
        <v>701</v>
      </c>
      <c r="G183" s="212" t="s">
        <v>66</v>
      </c>
      <c r="H183" s="237">
        <f>$C$60/12</f>
        <v>8.5000000000000006E-4</v>
      </c>
      <c r="I183" s="227">
        <f>(SUM('1.  LRAMVA Summary'!D$55:D$87)+SUM('1.  LRAMVA Summary'!D$88:D$89)*(MONTH($E183)-1)/12)*$H183</f>
        <v>0</v>
      </c>
      <c r="J183" s="227">
        <f>(SUM('1.  LRAMVA Summary'!E$55:E$87)+SUM('1.  LRAMVA Summary'!E$88:E$89)*(MONTH($E183)-1)/12)*$H183</f>
        <v>763.80519742385343</v>
      </c>
      <c r="K183" s="227">
        <f>(SUM('1.  LRAMVA Summary'!F$55:F$87)+SUM('1.  LRAMVA Summary'!F$88:F$89)*(MONTH($E183)-1)/12)*$H183</f>
        <v>-98.609182058288695</v>
      </c>
      <c r="L183" s="227">
        <f>(SUM('1.  LRAMVA Summary'!G$55:G$87)+SUM('1.  LRAMVA Summary'!G$88:G$89)*(MONTH($E183)-1)/12)*$H183</f>
        <v>51.046617172178379</v>
      </c>
      <c r="M183" s="227">
        <f>(SUM('1.  LRAMVA Summary'!H$55:H$87)+SUM('1.  LRAMVA Summary'!H$88:H$89)*(MONTH($E183)-1)/12)*$H183</f>
        <v>54.845632648052252</v>
      </c>
      <c r="N183" s="227">
        <f>(SUM('1.  LRAMVA Summary'!I$55:I$87)+SUM('1.  LRAMVA Summary'!I$88:I$89)*(MONTH($E183)-1)/12)*$H183</f>
        <v>329.19154980260254</v>
      </c>
      <c r="O183" s="227">
        <f>(SUM('1.  LRAMVA Summary'!J$55:J$87)+SUM('1.  LRAMVA Summary'!J$88:J$89)*(MONTH($E183)-1)/12)*$H183</f>
        <v>82.64161799024194</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1182.9214329786398</v>
      </c>
    </row>
    <row r="184" spans="5:23">
      <c r="E184" s="211">
        <v>44682</v>
      </c>
      <c r="F184" s="211" t="s">
        <v>701</v>
      </c>
      <c r="G184" s="212" t="s">
        <v>66</v>
      </c>
      <c r="H184" s="237">
        <f t="shared" ref="H184:H185" si="103">$C$60/12</f>
        <v>8.5000000000000006E-4</v>
      </c>
      <c r="I184" s="227">
        <f>(SUM('1.  LRAMVA Summary'!D$55:D$87)+SUM('1.  LRAMVA Summary'!D$88:D$89)*(MONTH($E184)-1)/12)*$H184</f>
        <v>0</v>
      </c>
      <c r="J184" s="227">
        <f>(SUM('1.  LRAMVA Summary'!E$55:E$87)+SUM('1.  LRAMVA Summary'!E$88:E$89)*(MONTH($E184)-1)/12)*$H184</f>
        <v>763.80519742385343</v>
      </c>
      <c r="K184" s="227">
        <f>(SUM('1.  LRAMVA Summary'!F$55:F$87)+SUM('1.  LRAMVA Summary'!F$88:F$89)*(MONTH($E184)-1)/12)*$H184</f>
        <v>-98.609182058288695</v>
      </c>
      <c r="L184" s="227">
        <f>(SUM('1.  LRAMVA Summary'!G$55:G$87)+SUM('1.  LRAMVA Summary'!G$88:G$89)*(MONTH($E184)-1)/12)*$H184</f>
        <v>51.046617172178379</v>
      </c>
      <c r="M184" s="227">
        <f>(SUM('1.  LRAMVA Summary'!H$55:H$87)+SUM('1.  LRAMVA Summary'!H$88:H$89)*(MONTH($E184)-1)/12)*$H184</f>
        <v>54.845632648052252</v>
      </c>
      <c r="N184" s="227">
        <f>(SUM('1.  LRAMVA Summary'!I$55:I$87)+SUM('1.  LRAMVA Summary'!I$88:I$89)*(MONTH($E184)-1)/12)*$H184</f>
        <v>329.19154980260254</v>
      </c>
      <c r="O184" s="227">
        <f>(SUM('1.  LRAMVA Summary'!J$55:J$87)+SUM('1.  LRAMVA Summary'!J$88:J$89)*(MONTH($E184)-1)/12)*$H184</f>
        <v>82.64161799024194</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1182.9214329786398</v>
      </c>
    </row>
    <row r="185" spans="5:23">
      <c r="E185" s="211">
        <v>44713</v>
      </c>
      <c r="F185" s="211" t="s">
        <v>701</v>
      </c>
      <c r="G185" s="212" t="s">
        <v>66</v>
      </c>
      <c r="H185" s="237">
        <f t="shared" si="103"/>
        <v>8.5000000000000006E-4</v>
      </c>
      <c r="I185" s="227">
        <f>(SUM('1.  LRAMVA Summary'!D$55:D$87)+SUM('1.  LRAMVA Summary'!D$88:D$89)*(MONTH($E185)-1)/12)*$H185</f>
        <v>0</v>
      </c>
      <c r="J185" s="227">
        <f>(SUM('1.  LRAMVA Summary'!E$55:E$87)+SUM('1.  LRAMVA Summary'!E$88:E$89)*(MONTH($E185)-1)/12)*$H185</f>
        <v>763.80519742385343</v>
      </c>
      <c r="K185" s="227">
        <f>(SUM('1.  LRAMVA Summary'!F$55:F$87)+SUM('1.  LRAMVA Summary'!F$88:F$89)*(MONTH($E185)-1)/12)*$H185</f>
        <v>-98.609182058288695</v>
      </c>
      <c r="L185" s="227">
        <f>(SUM('1.  LRAMVA Summary'!G$55:G$87)+SUM('1.  LRAMVA Summary'!G$88:G$89)*(MONTH($E185)-1)/12)*$H185</f>
        <v>51.046617172178379</v>
      </c>
      <c r="M185" s="227">
        <f>(SUM('1.  LRAMVA Summary'!H$55:H$87)+SUM('1.  LRAMVA Summary'!H$88:H$89)*(MONTH($E185)-1)/12)*$H185</f>
        <v>54.845632648052252</v>
      </c>
      <c r="N185" s="227">
        <f>(SUM('1.  LRAMVA Summary'!I$55:I$87)+SUM('1.  LRAMVA Summary'!I$88:I$89)*(MONTH($E185)-1)/12)*$H185</f>
        <v>329.19154980260254</v>
      </c>
      <c r="O185" s="227">
        <f>(SUM('1.  LRAMVA Summary'!J$55:J$87)+SUM('1.  LRAMVA Summary'!J$88:J$89)*(MONTH($E185)-1)/12)*$H185</f>
        <v>82.64161799024194</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1182.9214329786398</v>
      </c>
    </row>
    <row r="186" spans="5:23">
      <c r="E186" s="211">
        <v>44743</v>
      </c>
      <c r="F186" s="211" t="s">
        <v>701</v>
      </c>
      <c r="G186" s="212" t="s">
        <v>68</v>
      </c>
      <c r="H186" s="237">
        <f>$C$61/12</f>
        <v>1.8333333333333333E-3</v>
      </c>
      <c r="I186" s="227">
        <f>(SUM('1.  LRAMVA Summary'!D$55:D$87)+SUM('1.  LRAMVA Summary'!D$88:D$89)*(MONTH($E186)-1)/12)*$H186</f>
        <v>0</v>
      </c>
      <c r="J186" s="227">
        <f>(SUM('1.  LRAMVA Summary'!E$55:E$87)+SUM('1.  LRAMVA Summary'!E$88:E$89)*(MONTH($E186)-1)/12)*$H186</f>
        <v>1647.422974835762</v>
      </c>
      <c r="K186" s="227">
        <f>(SUM('1.  LRAMVA Summary'!F$55:F$87)+SUM('1.  LRAMVA Summary'!F$88:F$89)*(MONTH($E186)-1)/12)*$H186</f>
        <v>-212.68647110611283</v>
      </c>
      <c r="L186" s="227">
        <f>(SUM('1.  LRAMVA Summary'!G$55:G$87)+SUM('1.  LRAMVA Summary'!G$88:G$89)*(MONTH($E186)-1)/12)*$H186</f>
        <v>110.10054684195335</v>
      </c>
      <c r="M186" s="227">
        <f>(SUM('1.  LRAMVA Summary'!H$55:H$87)+SUM('1.  LRAMVA Summary'!H$88:H$89)*(MONTH($E186)-1)/12)*$H186</f>
        <v>118.29450178991661</v>
      </c>
      <c r="N186" s="227">
        <f>(SUM('1.  LRAMVA Summary'!I$55:I$87)+SUM('1.  LRAMVA Summary'!I$88:I$89)*(MONTH($E186)-1)/12)*$H186</f>
        <v>710.02098977031915</v>
      </c>
      <c r="O186" s="227">
        <f>(SUM('1.  LRAMVA Summary'!J$55:J$87)+SUM('1.  LRAMVA Summary'!J$88:J$89)*(MONTH($E186)-1)/12)*$H186</f>
        <v>178.24662703777673</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2551.3991691696151</v>
      </c>
    </row>
    <row r="187" spans="5:23">
      <c r="E187" s="211">
        <v>44774</v>
      </c>
      <c r="F187" s="211" t="s">
        <v>701</v>
      </c>
      <c r="G187" s="212" t="s">
        <v>68</v>
      </c>
      <c r="H187" s="237">
        <f>$C$61/12</f>
        <v>1.8333333333333333E-3</v>
      </c>
      <c r="I187" s="227">
        <f>(SUM('1.  LRAMVA Summary'!D$55:D$87)+SUM('1.  LRAMVA Summary'!D$88:D$89)*(MONTH($E187)-1)/12)*$H187</f>
        <v>0</v>
      </c>
      <c r="J187" s="227">
        <f>(SUM('1.  LRAMVA Summary'!E$55:E$87)+SUM('1.  LRAMVA Summary'!E$88:E$89)*(MONTH($E187)-1)/12)*$H187</f>
        <v>1647.422974835762</v>
      </c>
      <c r="K187" s="227">
        <f>(SUM('1.  LRAMVA Summary'!F$55:F$87)+SUM('1.  LRAMVA Summary'!F$88:F$89)*(MONTH($E187)-1)/12)*$H187</f>
        <v>-212.68647110611283</v>
      </c>
      <c r="L187" s="227">
        <f>(SUM('1.  LRAMVA Summary'!G$55:G$87)+SUM('1.  LRAMVA Summary'!G$88:G$89)*(MONTH($E187)-1)/12)*$H187</f>
        <v>110.10054684195335</v>
      </c>
      <c r="M187" s="227">
        <f>(SUM('1.  LRAMVA Summary'!H$55:H$87)+SUM('1.  LRAMVA Summary'!H$88:H$89)*(MONTH($E187)-1)/12)*$H187</f>
        <v>118.29450178991661</v>
      </c>
      <c r="N187" s="227">
        <f>(SUM('1.  LRAMVA Summary'!I$55:I$87)+SUM('1.  LRAMVA Summary'!I$88:I$89)*(MONTH($E187)-1)/12)*$H187</f>
        <v>710.02098977031915</v>
      </c>
      <c r="O187" s="227">
        <f>(SUM('1.  LRAMVA Summary'!J$55:J$87)+SUM('1.  LRAMVA Summary'!J$88:J$89)*(MONTH($E187)-1)/12)*$H187</f>
        <v>178.24662703777673</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2551.3991691696151</v>
      </c>
    </row>
    <row r="188" spans="5:23">
      <c r="E188" s="211">
        <v>44805</v>
      </c>
      <c r="F188" s="211" t="s">
        <v>701</v>
      </c>
      <c r="G188" s="212" t="s">
        <v>68</v>
      </c>
      <c r="H188" s="237">
        <f>$C$61/12</f>
        <v>1.8333333333333333E-3</v>
      </c>
      <c r="I188" s="227">
        <f>(SUM('1.  LRAMVA Summary'!D$55:D$87)+SUM('1.  LRAMVA Summary'!D$88:D$89)*(MONTH($E188)-1)/12)*$H188</f>
        <v>0</v>
      </c>
      <c r="J188" s="227">
        <f>(SUM('1.  LRAMVA Summary'!E$55:E$87)+SUM('1.  LRAMVA Summary'!E$88:E$89)*(MONTH($E188)-1)/12)*$H188</f>
        <v>1647.422974835762</v>
      </c>
      <c r="K188" s="227">
        <f>(SUM('1.  LRAMVA Summary'!F$55:F$87)+SUM('1.  LRAMVA Summary'!F$88:F$89)*(MONTH($E188)-1)/12)*$H188</f>
        <v>-212.68647110611283</v>
      </c>
      <c r="L188" s="227">
        <f>(SUM('1.  LRAMVA Summary'!G$55:G$87)+SUM('1.  LRAMVA Summary'!G$88:G$89)*(MONTH($E188)-1)/12)*$H188</f>
        <v>110.10054684195335</v>
      </c>
      <c r="M188" s="227">
        <f>(SUM('1.  LRAMVA Summary'!H$55:H$87)+SUM('1.  LRAMVA Summary'!H$88:H$89)*(MONTH($E188)-1)/12)*$H188</f>
        <v>118.29450178991661</v>
      </c>
      <c r="N188" s="227">
        <f>(SUM('1.  LRAMVA Summary'!I$55:I$87)+SUM('1.  LRAMVA Summary'!I$88:I$89)*(MONTH($E188)-1)/12)*$H188</f>
        <v>710.02098977031915</v>
      </c>
      <c r="O188" s="227">
        <f>(SUM('1.  LRAMVA Summary'!J$55:J$87)+SUM('1.  LRAMVA Summary'!J$88:J$89)*(MONTH($E188)-1)/12)*$H188</f>
        <v>178.24662703777673</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2551.3991691696151</v>
      </c>
    </row>
    <row r="189" spans="5:23">
      <c r="E189" s="211">
        <v>44835</v>
      </c>
      <c r="F189" s="211" t="s">
        <v>701</v>
      </c>
      <c r="G189" s="212" t="s">
        <v>69</v>
      </c>
      <c r="H189" s="237">
        <f>$C$62/12</f>
        <v>1.8333333333333333E-3</v>
      </c>
      <c r="I189" s="227">
        <f>(SUM('1.  LRAMVA Summary'!D$55:D$87)+SUM('1.  LRAMVA Summary'!D$88:D$89)*(MONTH($E189)-1)/12)*$H189</f>
        <v>0</v>
      </c>
      <c r="J189" s="227">
        <f>(SUM('1.  LRAMVA Summary'!E$55:E$87)+SUM('1.  LRAMVA Summary'!E$88:E$89)*(MONTH($E189)-1)/12)*$H189</f>
        <v>1647.422974835762</v>
      </c>
      <c r="K189" s="227">
        <f>(SUM('1.  LRAMVA Summary'!F$55:F$87)+SUM('1.  LRAMVA Summary'!F$88:F$89)*(MONTH($E189)-1)/12)*$H189</f>
        <v>-212.68647110611283</v>
      </c>
      <c r="L189" s="227">
        <f>(SUM('1.  LRAMVA Summary'!G$55:G$87)+SUM('1.  LRAMVA Summary'!G$88:G$89)*(MONTH($E189)-1)/12)*$H189</f>
        <v>110.10054684195335</v>
      </c>
      <c r="M189" s="227">
        <f>(SUM('1.  LRAMVA Summary'!H$55:H$87)+SUM('1.  LRAMVA Summary'!H$88:H$89)*(MONTH($E189)-1)/12)*$H189</f>
        <v>118.29450178991661</v>
      </c>
      <c r="N189" s="227">
        <f>(SUM('1.  LRAMVA Summary'!I$55:I$87)+SUM('1.  LRAMVA Summary'!I$88:I$89)*(MONTH($E189)-1)/12)*$H189</f>
        <v>710.02098977031915</v>
      </c>
      <c r="O189" s="227">
        <f>(SUM('1.  LRAMVA Summary'!J$55:J$87)+SUM('1.  LRAMVA Summary'!J$88:J$89)*(MONTH($E189)-1)/12)*$H189</f>
        <v>178.24662703777673</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2551.3991691696151</v>
      </c>
    </row>
    <row r="190" spans="5:23">
      <c r="E190" s="211">
        <v>44866</v>
      </c>
      <c r="F190" s="211" t="s">
        <v>701</v>
      </c>
      <c r="G190" s="212" t="s">
        <v>69</v>
      </c>
      <c r="H190" s="237">
        <f>$C$62/12</f>
        <v>1.8333333333333333E-3</v>
      </c>
      <c r="I190" s="227">
        <f>(SUM('1.  LRAMVA Summary'!D$55:D$87)+SUM('1.  LRAMVA Summary'!D$88:D$89)*(MONTH($E190)-1)/12)*$H190</f>
        <v>0</v>
      </c>
      <c r="J190" s="227">
        <f>(SUM('1.  LRAMVA Summary'!E$55:E$87)+SUM('1.  LRAMVA Summary'!E$88:E$89)*(MONTH($E190)-1)/12)*$H190</f>
        <v>1647.422974835762</v>
      </c>
      <c r="K190" s="227">
        <f>(SUM('1.  LRAMVA Summary'!F$55:F$87)+SUM('1.  LRAMVA Summary'!F$88:F$89)*(MONTH($E190)-1)/12)*$H190</f>
        <v>-212.68647110611283</v>
      </c>
      <c r="L190" s="227">
        <f>(SUM('1.  LRAMVA Summary'!G$55:G$87)+SUM('1.  LRAMVA Summary'!G$88:G$89)*(MONTH($E190)-1)/12)*$H190</f>
        <v>110.10054684195335</v>
      </c>
      <c r="M190" s="227">
        <f>(SUM('1.  LRAMVA Summary'!H$55:H$87)+SUM('1.  LRAMVA Summary'!H$88:H$89)*(MONTH($E190)-1)/12)*$H190</f>
        <v>118.29450178991661</v>
      </c>
      <c r="N190" s="227">
        <f>(SUM('1.  LRAMVA Summary'!I$55:I$87)+SUM('1.  LRAMVA Summary'!I$88:I$89)*(MONTH($E190)-1)/12)*$H190</f>
        <v>710.02098977031915</v>
      </c>
      <c r="O190" s="227">
        <f>(SUM('1.  LRAMVA Summary'!J$55:J$87)+SUM('1.  LRAMVA Summary'!J$88:J$89)*(MONTH($E190)-1)/12)*$H190</f>
        <v>178.24662703777673</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2551.3991691696151</v>
      </c>
    </row>
    <row r="191" spans="5:23">
      <c r="E191" s="211">
        <v>44896</v>
      </c>
      <c r="F191" s="211" t="s">
        <v>701</v>
      </c>
      <c r="G191" s="212" t="s">
        <v>69</v>
      </c>
      <c r="H191" s="237">
        <f>$C$62/12</f>
        <v>1.8333333333333333E-3</v>
      </c>
      <c r="I191" s="227">
        <f>(SUM('1.  LRAMVA Summary'!D$55:D$87)+SUM('1.  LRAMVA Summary'!D$88:D$89)*(MONTH($E191)-1)/12)*$H191</f>
        <v>0</v>
      </c>
      <c r="J191" s="227">
        <f>(SUM('1.  LRAMVA Summary'!E$55:E$87)+SUM('1.  LRAMVA Summary'!E$88:E$89)*(MONTH($E191)-1)/12)*$H191</f>
        <v>1647.422974835762</v>
      </c>
      <c r="K191" s="227">
        <f>(SUM('1.  LRAMVA Summary'!F$55:F$87)+SUM('1.  LRAMVA Summary'!F$88:F$89)*(MONTH($E191)-1)/12)*$H191</f>
        <v>-212.68647110611283</v>
      </c>
      <c r="L191" s="227">
        <f>(SUM('1.  LRAMVA Summary'!G$55:G$87)+SUM('1.  LRAMVA Summary'!G$88:G$89)*(MONTH($E191)-1)/12)*$H191</f>
        <v>110.10054684195335</v>
      </c>
      <c r="M191" s="227">
        <f>(SUM('1.  LRAMVA Summary'!H$55:H$87)+SUM('1.  LRAMVA Summary'!H$88:H$89)*(MONTH($E191)-1)/12)*$H191</f>
        <v>118.29450178991661</v>
      </c>
      <c r="N191" s="227">
        <f>(SUM('1.  LRAMVA Summary'!I$55:I$87)+SUM('1.  LRAMVA Summary'!I$88:I$89)*(MONTH($E191)-1)/12)*$H191</f>
        <v>710.02098977031915</v>
      </c>
      <c r="O191" s="227">
        <f>(SUM('1.  LRAMVA Summary'!J$55:J$87)+SUM('1.  LRAMVA Summary'!J$88:J$89)*(MONTH($E191)-1)/12)*$H191</f>
        <v>178.24662703777673</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2551.3991691696151</v>
      </c>
    </row>
    <row r="192" spans="5:23" ht="15.75" thickBot="1">
      <c r="E192" s="213" t="s">
        <v>699</v>
      </c>
      <c r="F192" s="213"/>
      <c r="G192" s="214"/>
      <c r="H192" s="215"/>
      <c r="I192" s="216">
        <f>SUM(I179:I191)</f>
        <v>0</v>
      </c>
      <c r="J192" s="216">
        <f>SUM(J179:J191)</f>
        <v>19133.447208772341</v>
      </c>
      <c r="K192" s="216">
        <f t="shared" ref="K192:V192" si="104">SUM(K179:K191)</f>
        <v>-2462.7761730253219</v>
      </c>
      <c r="L192" s="216">
        <f t="shared" si="104"/>
        <v>1276.2316562146198</v>
      </c>
      <c r="M192" s="216">
        <f t="shared" si="104"/>
        <v>1362.5895451339122</v>
      </c>
      <c r="N192" s="216">
        <f t="shared" si="104"/>
        <v>8226.4312058480227</v>
      </c>
      <c r="O192" s="216">
        <f t="shared" si="104"/>
        <v>2064.6601432309708</v>
      </c>
      <c r="P192" s="216">
        <f t="shared" si="104"/>
        <v>0</v>
      </c>
      <c r="Q192" s="216">
        <f t="shared" si="104"/>
        <v>0</v>
      </c>
      <c r="R192" s="216">
        <f t="shared" si="104"/>
        <v>0</v>
      </c>
      <c r="S192" s="216">
        <f t="shared" si="104"/>
        <v>0</v>
      </c>
      <c r="T192" s="216">
        <f t="shared" si="104"/>
        <v>0</v>
      </c>
      <c r="U192" s="216">
        <f t="shared" si="104"/>
        <v>0</v>
      </c>
      <c r="V192" s="216">
        <f t="shared" si="104"/>
        <v>0</v>
      </c>
      <c r="W192" s="216">
        <f>SUM(W179:W191)</f>
        <v>29600.58358617454</v>
      </c>
    </row>
    <row r="193" spans="5:23" ht="15.75" thickTop="1">
      <c r="E193" s="798" t="s">
        <v>67</v>
      </c>
      <c r="F193" s="798"/>
      <c r="G193" s="799"/>
      <c r="H193" s="800"/>
      <c r="I193" s="801"/>
      <c r="J193" s="801"/>
      <c r="K193" s="801"/>
      <c r="L193" s="801"/>
      <c r="M193" s="801"/>
      <c r="N193" s="801"/>
      <c r="O193" s="801"/>
      <c r="P193" s="801"/>
      <c r="Q193" s="801"/>
      <c r="R193" s="801"/>
      <c r="S193" s="801"/>
      <c r="T193" s="801"/>
      <c r="U193" s="801"/>
      <c r="V193" s="801"/>
      <c r="W193" s="802"/>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filterMode="1">
    <pageSetUpPr fitToPage="1"/>
  </sheetPr>
  <dimension ref="B1:BU272"/>
  <sheetViews>
    <sheetView topLeftCell="A7" zoomScale="80" zoomScaleNormal="80" workbookViewId="0">
      <selection activeCell="C24" sqref="C24:G24"/>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65" width="15.85546875" style="12" bestFit="1" customWidth="1"/>
    <col min="66"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610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604</v>
      </c>
      <c r="C17" s="88"/>
      <c r="D17" s="598" t="s">
        <v>587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616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615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617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5" t="s">
        <v>625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709</v>
      </c>
      <c r="H23" s="10"/>
      <c r="I23" s="10"/>
      <c r="J23" s="10"/>
    </row>
    <row r="24" spans="2:73" s="656" customFormat="1" ht="21" customHeight="1">
      <c r="B24" s="684" t="s">
        <v>595</v>
      </c>
      <c r="C24" s="957" t="s">
        <v>596</v>
      </c>
      <c r="D24" s="957"/>
      <c r="E24" s="957"/>
      <c r="F24" s="957"/>
      <c r="G24" s="957"/>
      <c r="H24" s="664" t="s">
        <v>593</v>
      </c>
      <c r="I24" s="664" t="s">
        <v>592</v>
      </c>
      <c r="J24" s="664" t="s">
        <v>594</v>
      </c>
      <c r="K24" s="655"/>
      <c r="L24" s="656" t="s">
        <v>596</v>
      </c>
      <c r="AQ24" s="656" t="s">
        <v>596</v>
      </c>
      <c r="BU24" s="655"/>
    </row>
    <row r="25" spans="2:73" s="247" customFormat="1" ht="49.5" customHeight="1">
      <c r="B25" s="242" t="s">
        <v>470</v>
      </c>
      <c r="C25" s="242" t="s">
        <v>211</v>
      </c>
      <c r="D25" s="614" t="s">
        <v>471</v>
      </c>
      <c r="E25" s="242" t="s">
        <v>208</v>
      </c>
      <c r="F25" s="242" t="s">
        <v>472</v>
      </c>
      <c r="G25" s="242" t="s">
        <v>473</v>
      </c>
      <c r="H25" s="614" t="s">
        <v>474</v>
      </c>
      <c r="I25" s="622" t="s">
        <v>585</v>
      </c>
      <c r="J25" s="629" t="s">
        <v>586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42.75" customHeight="1">
      <c r="B26" s="248"/>
      <c r="C26" s="248"/>
      <c r="D26" s="248"/>
      <c r="E26" s="248"/>
      <c r="F26" s="248"/>
      <c r="G26" s="248"/>
      <c r="H26" s="8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hidden="1">
      <c r="B27" s="674" t="s">
        <v>1105</v>
      </c>
      <c r="C27" s="674" t="s">
        <v>1106</v>
      </c>
      <c r="D27" s="674" t="s">
        <v>2</v>
      </c>
      <c r="E27" s="674" t="s">
        <v>1107</v>
      </c>
      <c r="F27" s="674" t="s">
        <v>29</v>
      </c>
      <c r="G27" s="674" t="s">
        <v>1108</v>
      </c>
      <c r="H27" s="871">
        <v>2011</v>
      </c>
      <c r="I27" s="630"/>
      <c r="J27" s="630" t="s">
        <v>1109</v>
      </c>
      <c r="K27" s="619"/>
      <c r="L27" s="678">
        <v>18.2608</v>
      </c>
      <c r="M27" s="679">
        <v>18.2608</v>
      </c>
      <c r="N27" s="679">
        <v>18.2608</v>
      </c>
      <c r="O27" s="679">
        <v>5.7472300000000001</v>
      </c>
      <c r="P27" s="679">
        <v>0</v>
      </c>
      <c r="Q27" s="679">
        <v>0</v>
      </c>
      <c r="R27" s="679">
        <v>0</v>
      </c>
      <c r="S27" s="679">
        <v>0</v>
      </c>
      <c r="T27" s="679">
        <v>0</v>
      </c>
      <c r="U27" s="679">
        <v>0</v>
      </c>
      <c r="V27" s="679">
        <v>0</v>
      </c>
      <c r="W27" s="679">
        <v>0</v>
      </c>
      <c r="X27" s="679">
        <v>0</v>
      </c>
      <c r="Y27" s="679">
        <v>0</v>
      </c>
      <c r="Z27" s="679">
        <v>0</v>
      </c>
      <c r="AA27" s="679">
        <v>0</v>
      </c>
      <c r="AB27" s="679">
        <v>0</v>
      </c>
      <c r="AC27" s="679">
        <v>0</v>
      </c>
      <c r="AD27" s="679">
        <v>0</v>
      </c>
      <c r="AE27" s="679">
        <v>0</v>
      </c>
      <c r="AF27" s="679">
        <v>0</v>
      </c>
      <c r="AG27" s="679">
        <v>0</v>
      </c>
      <c r="AH27" s="679">
        <v>0</v>
      </c>
      <c r="AI27" s="679">
        <v>0</v>
      </c>
      <c r="AJ27" s="679">
        <v>0</v>
      </c>
      <c r="AK27" s="679">
        <v>0</v>
      </c>
      <c r="AL27" s="679">
        <v>0</v>
      </c>
      <c r="AM27" s="679">
        <v>0</v>
      </c>
      <c r="AN27" s="679">
        <v>0</v>
      </c>
      <c r="AO27" s="680">
        <v>0</v>
      </c>
      <c r="AP27" s="619"/>
      <c r="AQ27" s="678">
        <v>21438</v>
      </c>
      <c r="AR27" s="679">
        <v>21438</v>
      </c>
      <c r="AS27" s="679">
        <v>21438</v>
      </c>
      <c r="AT27" s="679">
        <v>10247.700000000001</v>
      </c>
      <c r="AU27" s="679">
        <v>0</v>
      </c>
      <c r="AV27" s="679">
        <v>0</v>
      </c>
      <c r="AW27" s="679">
        <v>0</v>
      </c>
      <c r="AX27" s="679">
        <v>0</v>
      </c>
      <c r="AY27" s="679">
        <v>0</v>
      </c>
      <c r="AZ27" s="679">
        <v>0</v>
      </c>
      <c r="BA27" s="679">
        <v>0</v>
      </c>
      <c r="BB27" s="679">
        <v>0</v>
      </c>
      <c r="BC27" s="679">
        <v>0</v>
      </c>
      <c r="BD27" s="679">
        <v>0</v>
      </c>
      <c r="BE27" s="679">
        <v>0</v>
      </c>
      <c r="BF27" s="679">
        <v>0</v>
      </c>
      <c r="BG27" s="679">
        <v>0</v>
      </c>
      <c r="BH27" s="679">
        <v>0</v>
      </c>
      <c r="BI27" s="679">
        <v>0</v>
      </c>
      <c r="BJ27" s="679">
        <v>0</v>
      </c>
      <c r="BK27" s="679">
        <v>0</v>
      </c>
      <c r="BL27" s="679">
        <v>0</v>
      </c>
      <c r="BM27" s="679">
        <v>0</v>
      </c>
      <c r="BN27" s="679">
        <v>0</v>
      </c>
      <c r="BO27" s="679">
        <v>0</v>
      </c>
      <c r="BP27" s="679">
        <v>0</v>
      </c>
      <c r="BQ27" s="679">
        <v>0</v>
      </c>
      <c r="BR27" s="679">
        <v>0</v>
      </c>
      <c r="BS27" s="679">
        <v>0</v>
      </c>
      <c r="BT27" s="680">
        <v>0</v>
      </c>
      <c r="BU27" s="16"/>
    </row>
    <row r="28" spans="2:73" s="17" customFormat="1" ht="15.75" hidden="1">
      <c r="B28" s="674" t="s">
        <v>1105</v>
      </c>
      <c r="C28" s="674" t="s">
        <v>1106</v>
      </c>
      <c r="D28" s="674" t="s">
        <v>1</v>
      </c>
      <c r="E28" s="674" t="s">
        <v>1107</v>
      </c>
      <c r="F28" s="674" t="s">
        <v>29</v>
      </c>
      <c r="G28" s="674" t="s">
        <v>1108</v>
      </c>
      <c r="H28" s="871">
        <v>2011</v>
      </c>
      <c r="I28" s="630"/>
      <c r="J28" s="630" t="s">
        <v>1109</v>
      </c>
      <c r="K28" s="619"/>
      <c r="L28" s="678">
        <v>171.607</v>
      </c>
      <c r="M28" s="679">
        <v>171.607</v>
      </c>
      <c r="N28" s="679">
        <v>171.607</v>
      </c>
      <c r="O28" s="679">
        <v>167.31100000000001</v>
      </c>
      <c r="P28" s="679">
        <v>111.193</v>
      </c>
      <c r="Q28" s="679">
        <v>0</v>
      </c>
      <c r="R28" s="679">
        <v>0</v>
      </c>
      <c r="S28" s="679">
        <v>0</v>
      </c>
      <c r="T28" s="679">
        <v>0</v>
      </c>
      <c r="U28" s="679">
        <v>0</v>
      </c>
      <c r="V28" s="679">
        <v>0</v>
      </c>
      <c r="W28" s="679">
        <v>0</v>
      </c>
      <c r="X28" s="679">
        <v>0</v>
      </c>
      <c r="Y28" s="679">
        <v>0</v>
      </c>
      <c r="Z28" s="679">
        <v>0</v>
      </c>
      <c r="AA28" s="679">
        <v>0</v>
      </c>
      <c r="AB28" s="679">
        <v>0</v>
      </c>
      <c r="AC28" s="679">
        <v>0</v>
      </c>
      <c r="AD28" s="679">
        <v>0</v>
      </c>
      <c r="AE28" s="679">
        <v>0</v>
      </c>
      <c r="AF28" s="679">
        <v>0</v>
      </c>
      <c r="AG28" s="679">
        <v>0</v>
      </c>
      <c r="AH28" s="679">
        <v>0</v>
      </c>
      <c r="AI28" s="679">
        <v>0</v>
      </c>
      <c r="AJ28" s="679">
        <v>0</v>
      </c>
      <c r="AK28" s="679">
        <v>0</v>
      </c>
      <c r="AL28" s="679">
        <v>0</v>
      </c>
      <c r="AM28" s="679">
        <v>0</v>
      </c>
      <c r="AN28" s="679">
        <v>0</v>
      </c>
      <c r="AO28" s="680">
        <v>0</v>
      </c>
      <c r="AP28" s="619"/>
      <c r="AQ28" s="678">
        <v>1238865</v>
      </c>
      <c r="AR28" s="679">
        <v>1238865</v>
      </c>
      <c r="AS28" s="679">
        <v>1238865</v>
      </c>
      <c r="AT28" s="679">
        <v>1235024</v>
      </c>
      <c r="AU28" s="679">
        <v>845705</v>
      </c>
      <c r="AV28" s="679">
        <v>0</v>
      </c>
      <c r="AW28" s="679">
        <v>0</v>
      </c>
      <c r="AX28" s="679">
        <v>0</v>
      </c>
      <c r="AY28" s="679">
        <v>0</v>
      </c>
      <c r="AZ28" s="679">
        <v>0</v>
      </c>
      <c r="BA28" s="679">
        <v>0</v>
      </c>
      <c r="BB28" s="679">
        <v>0</v>
      </c>
      <c r="BC28" s="679">
        <v>0</v>
      </c>
      <c r="BD28" s="679">
        <v>0</v>
      </c>
      <c r="BE28" s="679">
        <v>0</v>
      </c>
      <c r="BF28" s="679">
        <v>0</v>
      </c>
      <c r="BG28" s="679">
        <v>0</v>
      </c>
      <c r="BH28" s="679">
        <v>0</v>
      </c>
      <c r="BI28" s="679">
        <v>0</v>
      </c>
      <c r="BJ28" s="679">
        <v>0</v>
      </c>
      <c r="BK28" s="679">
        <v>0</v>
      </c>
      <c r="BL28" s="679">
        <v>0</v>
      </c>
      <c r="BM28" s="679">
        <v>0</v>
      </c>
      <c r="BN28" s="679">
        <v>0</v>
      </c>
      <c r="BO28" s="679">
        <v>0</v>
      </c>
      <c r="BP28" s="679">
        <v>0</v>
      </c>
      <c r="BQ28" s="679">
        <v>0</v>
      </c>
      <c r="BR28" s="679">
        <v>0</v>
      </c>
      <c r="BS28" s="679">
        <v>0</v>
      </c>
      <c r="BT28" s="680">
        <v>0</v>
      </c>
      <c r="BU28" s="16"/>
    </row>
    <row r="29" spans="2:73" s="17" customFormat="1" ht="16.5" customHeight="1">
      <c r="B29" s="674" t="s">
        <v>1105</v>
      </c>
      <c r="C29" s="674" t="s">
        <v>1106</v>
      </c>
      <c r="D29" s="674" t="s">
        <v>5</v>
      </c>
      <c r="E29" s="674" t="s">
        <v>1107</v>
      </c>
      <c r="F29" s="674" t="s">
        <v>29</v>
      </c>
      <c r="G29" s="674" t="s">
        <v>1108</v>
      </c>
      <c r="H29" s="871">
        <v>2011</v>
      </c>
      <c r="I29" s="630"/>
      <c r="J29" s="630" t="s">
        <v>1109</v>
      </c>
      <c r="K29" s="619"/>
      <c r="L29" s="678">
        <v>67.979600000000005</v>
      </c>
      <c r="M29" s="679">
        <v>67.979600000000005</v>
      </c>
      <c r="N29" s="679">
        <v>67.979600000000005</v>
      </c>
      <c r="O29" s="679">
        <v>67.979600000000005</v>
      </c>
      <c r="P29" s="679">
        <v>63.244500000000002</v>
      </c>
      <c r="Q29" s="679">
        <v>58.0717</v>
      </c>
      <c r="R29" s="679">
        <v>46.973199999999999</v>
      </c>
      <c r="S29" s="679">
        <v>46.667299999999997</v>
      </c>
      <c r="T29" s="679">
        <v>56.575299999999999</v>
      </c>
      <c r="U29" s="679">
        <v>26.837399999999999</v>
      </c>
      <c r="V29" s="679">
        <v>3.8165399999999998</v>
      </c>
      <c r="W29" s="679">
        <v>3.8149500000000001</v>
      </c>
      <c r="X29" s="679">
        <v>3.8149500000000001</v>
      </c>
      <c r="Y29" s="679">
        <v>3.54095</v>
      </c>
      <c r="Z29" s="679">
        <v>3.54095</v>
      </c>
      <c r="AA29" s="679">
        <v>2.9886900000000001</v>
      </c>
      <c r="AB29" s="679">
        <v>0</v>
      </c>
      <c r="AC29" s="679">
        <v>0</v>
      </c>
      <c r="AD29" s="679">
        <v>0</v>
      </c>
      <c r="AE29" s="679">
        <v>0</v>
      </c>
      <c r="AF29" s="679">
        <v>0</v>
      </c>
      <c r="AG29" s="679">
        <v>0</v>
      </c>
      <c r="AH29" s="679">
        <v>0</v>
      </c>
      <c r="AI29" s="679">
        <v>0</v>
      </c>
      <c r="AJ29" s="679">
        <v>0</v>
      </c>
      <c r="AK29" s="679">
        <v>0</v>
      </c>
      <c r="AL29" s="679">
        <v>0</v>
      </c>
      <c r="AM29" s="679">
        <v>0</v>
      </c>
      <c r="AN29" s="679">
        <v>0</v>
      </c>
      <c r="AO29" s="680">
        <v>0</v>
      </c>
      <c r="AP29" s="619"/>
      <c r="AQ29" s="678">
        <v>1188091</v>
      </c>
      <c r="AR29" s="679">
        <v>1188091</v>
      </c>
      <c r="AS29" s="679">
        <v>1188091</v>
      </c>
      <c r="AT29" s="679">
        <v>1188091</v>
      </c>
      <c r="AU29" s="679">
        <v>1085828</v>
      </c>
      <c r="AV29" s="679">
        <v>974110</v>
      </c>
      <c r="AW29" s="679">
        <v>734417</v>
      </c>
      <c r="AX29" s="679">
        <v>731737</v>
      </c>
      <c r="AY29" s="679">
        <v>945719</v>
      </c>
      <c r="AZ29" s="679">
        <v>303473</v>
      </c>
      <c r="BA29" s="679">
        <v>109271</v>
      </c>
      <c r="BB29" s="679">
        <v>96188</v>
      </c>
      <c r="BC29" s="679">
        <v>96188</v>
      </c>
      <c r="BD29" s="679">
        <v>71038.899999999994</v>
      </c>
      <c r="BE29" s="679">
        <v>71038.899999999994</v>
      </c>
      <c r="BF29" s="679">
        <v>64546.5</v>
      </c>
      <c r="BG29" s="679">
        <v>0</v>
      </c>
      <c r="BH29" s="679">
        <v>0</v>
      </c>
      <c r="BI29" s="679">
        <v>0</v>
      </c>
      <c r="BJ29" s="679">
        <v>0</v>
      </c>
      <c r="BK29" s="679">
        <v>0</v>
      </c>
      <c r="BL29" s="679">
        <v>0</v>
      </c>
      <c r="BM29" s="679">
        <v>0</v>
      </c>
      <c r="BN29" s="679">
        <v>0</v>
      </c>
      <c r="BO29" s="679">
        <v>0</v>
      </c>
      <c r="BP29" s="679">
        <v>0</v>
      </c>
      <c r="BQ29" s="679">
        <v>0</v>
      </c>
      <c r="BR29" s="679">
        <v>0</v>
      </c>
      <c r="BS29" s="679">
        <v>0</v>
      </c>
      <c r="BT29" s="680">
        <v>0</v>
      </c>
      <c r="BU29" s="16"/>
    </row>
    <row r="30" spans="2:73" s="17" customFormat="1" ht="15.75">
      <c r="B30" s="674" t="s">
        <v>1105</v>
      </c>
      <c r="C30" s="674" t="s">
        <v>1106</v>
      </c>
      <c r="D30" s="674" t="s">
        <v>4</v>
      </c>
      <c r="E30" s="674" t="s">
        <v>1107</v>
      </c>
      <c r="F30" s="674" t="s">
        <v>29</v>
      </c>
      <c r="G30" s="674" t="s">
        <v>1108</v>
      </c>
      <c r="H30" s="871">
        <v>2011</v>
      </c>
      <c r="I30" s="630"/>
      <c r="J30" s="630" t="s">
        <v>1109</v>
      </c>
      <c r="K30" s="619"/>
      <c r="L30" s="678">
        <v>49.745899999999999</v>
      </c>
      <c r="M30" s="679">
        <v>49.745899999999999</v>
      </c>
      <c r="N30" s="679">
        <v>49.745899999999999</v>
      </c>
      <c r="O30" s="679">
        <v>49.745899999999999</v>
      </c>
      <c r="P30" s="679">
        <v>46.762300000000003</v>
      </c>
      <c r="Q30" s="679">
        <v>43.502899999999997</v>
      </c>
      <c r="R30" s="679">
        <v>36.963700000000003</v>
      </c>
      <c r="S30" s="679">
        <v>36.589599999999997</v>
      </c>
      <c r="T30" s="679">
        <v>42.832599999999999</v>
      </c>
      <c r="U30" s="679">
        <v>24.0947</v>
      </c>
      <c r="V30" s="679">
        <v>3.1406499999999999</v>
      </c>
      <c r="W30" s="679">
        <v>3.13889</v>
      </c>
      <c r="X30" s="679">
        <v>3.13889</v>
      </c>
      <c r="Y30" s="679">
        <v>3.07856</v>
      </c>
      <c r="Z30" s="679">
        <v>3.07856</v>
      </c>
      <c r="AA30" s="679">
        <v>2.94048</v>
      </c>
      <c r="AB30" s="679">
        <v>0</v>
      </c>
      <c r="AC30" s="679">
        <v>0</v>
      </c>
      <c r="AD30" s="679">
        <v>0</v>
      </c>
      <c r="AE30" s="679">
        <v>0</v>
      </c>
      <c r="AF30" s="679">
        <v>0</v>
      </c>
      <c r="AG30" s="679">
        <v>0</v>
      </c>
      <c r="AH30" s="679">
        <v>0</v>
      </c>
      <c r="AI30" s="679">
        <v>0</v>
      </c>
      <c r="AJ30" s="679">
        <v>0</v>
      </c>
      <c r="AK30" s="679">
        <v>0</v>
      </c>
      <c r="AL30" s="679">
        <v>0</v>
      </c>
      <c r="AM30" s="679">
        <v>0</v>
      </c>
      <c r="AN30" s="679">
        <v>0</v>
      </c>
      <c r="AO30" s="680">
        <v>0</v>
      </c>
      <c r="AP30" s="619"/>
      <c r="AQ30" s="678">
        <v>810293</v>
      </c>
      <c r="AR30" s="679">
        <v>810293</v>
      </c>
      <c r="AS30" s="679">
        <v>810293</v>
      </c>
      <c r="AT30" s="679">
        <v>810293</v>
      </c>
      <c r="AU30" s="679">
        <v>745857</v>
      </c>
      <c r="AV30" s="679">
        <v>675463</v>
      </c>
      <c r="AW30" s="679">
        <v>534237</v>
      </c>
      <c r="AX30" s="679">
        <v>530959</v>
      </c>
      <c r="AY30" s="679">
        <v>665790</v>
      </c>
      <c r="AZ30" s="679">
        <v>261108</v>
      </c>
      <c r="BA30" s="679">
        <v>85203.6</v>
      </c>
      <c r="BB30" s="679">
        <v>70665.399999999994</v>
      </c>
      <c r="BC30" s="679">
        <v>70665.399999999994</v>
      </c>
      <c r="BD30" s="679">
        <v>65128.5</v>
      </c>
      <c r="BE30" s="679">
        <v>65128.5</v>
      </c>
      <c r="BF30" s="679">
        <v>63505.1</v>
      </c>
      <c r="BG30" s="679">
        <v>0</v>
      </c>
      <c r="BH30" s="679">
        <v>0</v>
      </c>
      <c r="BI30" s="679">
        <v>0</v>
      </c>
      <c r="BJ30" s="679">
        <v>0</v>
      </c>
      <c r="BK30" s="679">
        <v>0</v>
      </c>
      <c r="BL30" s="679">
        <v>0</v>
      </c>
      <c r="BM30" s="679">
        <v>0</v>
      </c>
      <c r="BN30" s="679">
        <v>0</v>
      </c>
      <c r="BO30" s="679">
        <v>0</v>
      </c>
      <c r="BP30" s="679">
        <v>0</v>
      </c>
      <c r="BQ30" s="679">
        <v>0</v>
      </c>
      <c r="BR30" s="679">
        <v>0</v>
      </c>
      <c r="BS30" s="679">
        <v>0</v>
      </c>
      <c r="BT30" s="680">
        <v>0</v>
      </c>
      <c r="BU30" s="16"/>
    </row>
    <row r="31" spans="2:73" s="17" customFormat="1" ht="15.75">
      <c r="B31" s="674" t="s">
        <v>1105</v>
      </c>
      <c r="C31" s="674" t="s">
        <v>1106</v>
      </c>
      <c r="D31" s="674" t="s">
        <v>3</v>
      </c>
      <c r="E31" s="674" t="s">
        <v>1107</v>
      </c>
      <c r="F31" s="674" t="s">
        <v>29</v>
      </c>
      <c r="G31" s="674" t="s">
        <v>1108</v>
      </c>
      <c r="H31" s="871">
        <v>2011</v>
      </c>
      <c r="I31" s="630"/>
      <c r="J31" s="630" t="s">
        <v>1109</v>
      </c>
      <c r="K31" s="619"/>
      <c r="L31" s="678">
        <v>1692.64</v>
      </c>
      <c r="M31" s="679">
        <v>1692.64</v>
      </c>
      <c r="N31" s="679">
        <v>1692.64</v>
      </c>
      <c r="O31" s="679">
        <v>1692.64</v>
      </c>
      <c r="P31" s="679">
        <v>1692.64</v>
      </c>
      <c r="Q31" s="679">
        <v>1692.64</v>
      </c>
      <c r="R31" s="679">
        <v>1692.64</v>
      </c>
      <c r="S31" s="679">
        <v>1692.64</v>
      </c>
      <c r="T31" s="679">
        <v>1692.64</v>
      </c>
      <c r="U31" s="679">
        <v>1692.64</v>
      </c>
      <c r="V31" s="679">
        <v>1692.64</v>
      </c>
      <c r="W31" s="679">
        <v>1692.64</v>
      </c>
      <c r="X31" s="679">
        <v>1692.64</v>
      </c>
      <c r="Y31" s="679">
        <v>1692.64</v>
      </c>
      <c r="Z31" s="679">
        <v>1692.64</v>
      </c>
      <c r="AA31" s="679">
        <v>1692.64</v>
      </c>
      <c r="AB31" s="679">
        <v>1692.64</v>
      </c>
      <c r="AC31" s="679">
        <v>1692.64</v>
      </c>
      <c r="AD31" s="679">
        <v>1340.95</v>
      </c>
      <c r="AE31" s="679">
        <v>0</v>
      </c>
      <c r="AF31" s="679">
        <v>0</v>
      </c>
      <c r="AG31" s="679">
        <v>0</v>
      </c>
      <c r="AH31" s="679">
        <v>0</v>
      </c>
      <c r="AI31" s="679">
        <v>0</v>
      </c>
      <c r="AJ31" s="679">
        <v>0</v>
      </c>
      <c r="AK31" s="679">
        <v>0</v>
      </c>
      <c r="AL31" s="679">
        <v>0</v>
      </c>
      <c r="AM31" s="679">
        <v>0</v>
      </c>
      <c r="AN31" s="679">
        <v>0</v>
      </c>
      <c r="AO31" s="680">
        <v>0</v>
      </c>
      <c r="AP31" s="619"/>
      <c r="AQ31" s="678">
        <v>3070047</v>
      </c>
      <c r="AR31" s="679">
        <v>3070047</v>
      </c>
      <c r="AS31" s="679">
        <v>3070047</v>
      </c>
      <c r="AT31" s="679">
        <v>3070047</v>
      </c>
      <c r="AU31" s="679">
        <v>3070047</v>
      </c>
      <c r="AV31" s="679">
        <v>3070047</v>
      </c>
      <c r="AW31" s="679">
        <v>3070047</v>
      </c>
      <c r="AX31" s="679">
        <v>3070047</v>
      </c>
      <c r="AY31" s="679">
        <v>3070047</v>
      </c>
      <c r="AZ31" s="679">
        <v>3070047</v>
      </c>
      <c r="BA31" s="679">
        <v>3070047</v>
      </c>
      <c r="BB31" s="679">
        <v>3070047</v>
      </c>
      <c r="BC31" s="679">
        <v>3070047</v>
      </c>
      <c r="BD31" s="679">
        <v>3070047</v>
      </c>
      <c r="BE31" s="679">
        <v>3070047</v>
      </c>
      <c r="BF31" s="679">
        <v>3070047</v>
      </c>
      <c r="BG31" s="679">
        <v>3070047</v>
      </c>
      <c r="BH31" s="679">
        <v>3070047</v>
      </c>
      <c r="BI31" s="679">
        <v>2755498</v>
      </c>
      <c r="BJ31" s="679">
        <v>0</v>
      </c>
      <c r="BK31" s="679">
        <v>0</v>
      </c>
      <c r="BL31" s="679">
        <v>0</v>
      </c>
      <c r="BM31" s="679">
        <v>0</v>
      </c>
      <c r="BN31" s="679">
        <v>0</v>
      </c>
      <c r="BO31" s="679">
        <v>0</v>
      </c>
      <c r="BP31" s="679">
        <v>0</v>
      </c>
      <c r="BQ31" s="679">
        <v>0</v>
      </c>
      <c r="BR31" s="679">
        <v>0</v>
      </c>
      <c r="BS31" s="679">
        <v>0</v>
      </c>
      <c r="BT31" s="680">
        <v>0</v>
      </c>
      <c r="BU31" s="16"/>
    </row>
    <row r="32" spans="2:73" s="17" customFormat="1" ht="15.75" hidden="1">
      <c r="B32" s="674" t="s">
        <v>1105</v>
      </c>
      <c r="C32" s="674" t="s">
        <v>1106</v>
      </c>
      <c r="D32" s="674" t="s">
        <v>42</v>
      </c>
      <c r="E32" s="674" t="s">
        <v>1107</v>
      </c>
      <c r="F32" s="674" t="s">
        <v>29</v>
      </c>
      <c r="G32" s="674" t="s">
        <v>1110</v>
      </c>
      <c r="H32" s="871">
        <v>2011</v>
      </c>
      <c r="I32" s="630"/>
      <c r="J32" s="630" t="s">
        <v>1109</v>
      </c>
      <c r="K32" s="619"/>
      <c r="L32" s="678">
        <v>1093.1199999999999</v>
      </c>
      <c r="M32" s="679">
        <v>0</v>
      </c>
      <c r="N32" s="679">
        <v>0</v>
      </c>
      <c r="O32" s="679">
        <v>0</v>
      </c>
      <c r="P32" s="679">
        <v>0</v>
      </c>
      <c r="Q32" s="679">
        <v>0</v>
      </c>
      <c r="R32" s="679">
        <v>0</v>
      </c>
      <c r="S32" s="679">
        <v>0</v>
      </c>
      <c r="T32" s="679">
        <v>0</v>
      </c>
      <c r="U32" s="679">
        <v>0</v>
      </c>
      <c r="V32" s="679">
        <v>0</v>
      </c>
      <c r="W32" s="679">
        <v>0</v>
      </c>
      <c r="X32" s="679">
        <v>0</v>
      </c>
      <c r="Y32" s="679">
        <v>0</v>
      </c>
      <c r="Z32" s="679">
        <v>0</v>
      </c>
      <c r="AA32" s="679">
        <v>0</v>
      </c>
      <c r="AB32" s="679">
        <v>0</v>
      </c>
      <c r="AC32" s="679">
        <v>0</v>
      </c>
      <c r="AD32" s="679">
        <v>0</v>
      </c>
      <c r="AE32" s="679">
        <v>0</v>
      </c>
      <c r="AF32" s="679">
        <v>0</v>
      </c>
      <c r="AG32" s="679">
        <v>0</v>
      </c>
      <c r="AH32" s="679">
        <v>0</v>
      </c>
      <c r="AI32" s="679">
        <v>0</v>
      </c>
      <c r="AJ32" s="679">
        <v>0</v>
      </c>
      <c r="AK32" s="679">
        <v>0</v>
      </c>
      <c r="AL32" s="679">
        <v>0</v>
      </c>
      <c r="AM32" s="679">
        <v>0</v>
      </c>
      <c r="AN32" s="679">
        <v>0</v>
      </c>
      <c r="AO32" s="680">
        <v>0</v>
      </c>
      <c r="AP32" s="619"/>
      <c r="AQ32" s="678">
        <v>2830.4</v>
      </c>
      <c r="AR32" s="679">
        <v>0</v>
      </c>
      <c r="AS32" s="679">
        <v>0</v>
      </c>
      <c r="AT32" s="679">
        <v>0</v>
      </c>
      <c r="AU32" s="679">
        <v>0</v>
      </c>
      <c r="AV32" s="679">
        <v>0</v>
      </c>
      <c r="AW32" s="679">
        <v>0</v>
      </c>
      <c r="AX32" s="679">
        <v>0</v>
      </c>
      <c r="AY32" s="679">
        <v>0</v>
      </c>
      <c r="AZ32" s="679">
        <v>0</v>
      </c>
      <c r="BA32" s="679">
        <v>0</v>
      </c>
      <c r="BB32" s="679">
        <v>0</v>
      </c>
      <c r="BC32" s="679">
        <v>0</v>
      </c>
      <c r="BD32" s="679">
        <v>0</v>
      </c>
      <c r="BE32" s="679">
        <v>0</v>
      </c>
      <c r="BF32" s="679">
        <v>0</v>
      </c>
      <c r="BG32" s="679">
        <v>0</v>
      </c>
      <c r="BH32" s="679">
        <v>0</v>
      </c>
      <c r="BI32" s="679">
        <v>0</v>
      </c>
      <c r="BJ32" s="679">
        <v>0</v>
      </c>
      <c r="BK32" s="679">
        <v>0</v>
      </c>
      <c r="BL32" s="679">
        <v>0</v>
      </c>
      <c r="BM32" s="679">
        <v>0</v>
      </c>
      <c r="BN32" s="679">
        <v>0</v>
      </c>
      <c r="BO32" s="679">
        <v>0</v>
      </c>
      <c r="BP32" s="679">
        <v>0</v>
      </c>
      <c r="BQ32" s="679">
        <v>0</v>
      </c>
      <c r="BR32" s="679">
        <v>0</v>
      </c>
      <c r="BS32" s="679">
        <v>0</v>
      </c>
      <c r="BT32" s="680">
        <v>0</v>
      </c>
      <c r="BU32" s="16"/>
    </row>
    <row r="33" spans="2:73" s="17" customFormat="1" ht="15.75" hidden="1">
      <c r="B33" s="674" t="s">
        <v>1105</v>
      </c>
      <c r="C33" s="674" t="s">
        <v>1106</v>
      </c>
      <c r="D33" s="674" t="s">
        <v>6</v>
      </c>
      <c r="E33" s="674" t="s">
        <v>1107</v>
      </c>
      <c r="F33" s="674" t="s">
        <v>29</v>
      </c>
      <c r="G33" s="674" t="s">
        <v>1108</v>
      </c>
      <c r="H33" s="871">
        <v>2011</v>
      </c>
      <c r="I33" s="630"/>
      <c r="J33" s="630" t="s">
        <v>1109</v>
      </c>
      <c r="K33" s="619"/>
      <c r="L33" s="678">
        <v>0</v>
      </c>
      <c r="M33" s="679">
        <v>0</v>
      </c>
      <c r="N33" s="679">
        <v>0</v>
      </c>
      <c r="O33" s="679">
        <v>0</v>
      </c>
      <c r="P33" s="679">
        <v>0</v>
      </c>
      <c r="Q33" s="679">
        <v>0</v>
      </c>
      <c r="R33" s="679">
        <v>0</v>
      </c>
      <c r="S33" s="679">
        <v>0</v>
      </c>
      <c r="T33" s="679">
        <v>0</v>
      </c>
      <c r="U33" s="679">
        <v>0</v>
      </c>
      <c r="V33" s="679">
        <v>0</v>
      </c>
      <c r="W33" s="679">
        <v>0</v>
      </c>
      <c r="X33" s="679">
        <v>0</v>
      </c>
      <c r="Y33" s="679">
        <v>0</v>
      </c>
      <c r="Z33" s="679">
        <v>0</v>
      </c>
      <c r="AA33" s="679">
        <v>0</v>
      </c>
      <c r="AB33" s="679">
        <v>0</v>
      </c>
      <c r="AC33" s="679">
        <v>0</v>
      </c>
      <c r="AD33" s="679">
        <v>0</v>
      </c>
      <c r="AE33" s="679">
        <v>0</v>
      </c>
      <c r="AF33" s="679">
        <v>0</v>
      </c>
      <c r="AG33" s="679">
        <v>0</v>
      </c>
      <c r="AH33" s="679">
        <v>0</v>
      </c>
      <c r="AI33" s="679">
        <v>0</v>
      </c>
      <c r="AJ33" s="679">
        <v>0</v>
      </c>
      <c r="AK33" s="679">
        <v>0</v>
      </c>
      <c r="AL33" s="679">
        <v>0</v>
      </c>
      <c r="AM33" s="679">
        <v>0</v>
      </c>
      <c r="AN33" s="679">
        <v>0</v>
      </c>
      <c r="AO33" s="680">
        <v>0</v>
      </c>
      <c r="AP33" s="619"/>
      <c r="AQ33" s="678">
        <v>0</v>
      </c>
      <c r="AR33" s="679">
        <v>0</v>
      </c>
      <c r="AS33" s="679">
        <v>0</v>
      </c>
      <c r="AT33" s="679">
        <v>0</v>
      </c>
      <c r="AU33" s="679">
        <v>0</v>
      </c>
      <c r="AV33" s="679">
        <v>0</v>
      </c>
      <c r="AW33" s="679">
        <v>0</v>
      </c>
      <c r="AX33" s="679">
        <v>0</v>
      </c>
      <c r="AY33" s="679">
        <v>0</v>
      </c>
      <c r="AZ33" s="679">
        <v>0</v>
      </c>
      <c r="BA33" s="679">
        <v>0</v>
      </c>
      <c r="BB33" s="679">
        <v>0</v>
      </c>
      <c r="BC33" s="679">
        <v>0</v>
      </c>
      <c r="BD33" s="679">
        <v>0</v>
      </c>
      <c r="BE33" s="679">
        <v>0</v>
      </c>
      <c r="BF33" s="679">
        <v>0</v>
      </c>
      <c r="BG33" s="679">
        <v>0</v>
      </c>
      <c r="BH33" s="679">
        <v>0</v>
      </c>
      <c r="BI33" s="679">
        <v>0</v>
      </c>
      <c r="BJ33" s="679">
        <v>0</v>
      </c>
      <c r="BK33" s="679">
        <v>0</v>
      </c>
      <c r="BL33" s="679">
        <v>0</v>
      </c>
      <c r="BM33" s="679">
        <v>0</v>
      </c>
      <c r="BN33" s="679">
        <v>0</v>
      </c>
      <c r="BO33" s="679">
        <v>0</v>
      </c>
      <c r="BP33" s="679">
        <v>0</v>
      </c>
      <c r="BQ33" s="679">
        <v>0</v>
      </c>
      <c r="BR33" s="679">
        <v>0</v>
      </c>
      <c r="BS33" s="679">
        <v>0</v>
      </c>
      <c r="BT33" s="680">
        <v>0</v>
      </c>
      <c r="BU33" s="16"/>
    </row>
    <row r="34" spans="2:73" s="17" customFormat="1" ht="15.75" hidden="1">
      <c r="B34" s="674" t="s">
        <v>1105</v>
      </c>
      <c r="C34" s="674" t="s">
        <v>1111</v>
      </c>
      <c r="D34" s="674" t="s">
        <v>1112</v>
      </c>
      <c r="E34" s="674" t="s">
        <v>1107</v>
      </c>
      <c r="F34" s="674" t="s">
        <v>1113</v>
      </c>
      <c r="G34" s="674" t="s">
        <v>1110</v>
      </c>
      <c r="H34" s="871">
        <v>2011</v>
      </c>
      <c r="I34" s="630"/>
      <c r="J34" s="630" t="s">
        <v>1109</v>
      </c>
      <c r="K34" s="619"/>
      <c r="L34" s="678">
        <v>0</v>
      </c>
      <c r="M34" s="679">
        <v>0</v>
      </c>
      <c r="N34" s="679">
        <v>0</v>
      </c>
      <c r="O34" s="679">
        <v>0</v>
      </c>
      <c r="P34" s="679">
        <v>0</v>
      </c>
      <c r="Q34" s="679">
        <v>0</v>
      </c>
      <c r="R34" s="679">
        <v>0</v>
      </c>
      <c r="S34" s="679">
        <v>0</v>
      </c>
      <c r="T34" s="679">
        <v>0</v>
      </c>
      <c r="U34" s="679">
        <v>0</v>
      </c>
      <c r="V34" s="679">
        <v>0</v>
      </c>
      <c r="W34" s="679">
        <v>0</v>
      </c>
      <c r="X34" s="679">
        <v>0</v>
      </c>
      <c r="Y34" s="679">
        <v>0</v>
      </c>
      <c r="Z34" s="679">
        <v>0</v>
      </c>
      <c r="AA34" s="679">
        <v>0</v>
      </c>
      <c r="AB34" s="679">
        <v>0</v>
      </c>
      <c r="AC34" s="679">
        <v>0</v>
      </c>
      <c r="AD34" s="679">
        <v>0</v>
      </c>
      <c r="AE34" s="679">
        <v>0</v>
      </c>
      <c r="AF34" s="679">
        <v>0</v>
      </c>
      <c r="AG34" s="679">
        <v>0</v>
      </c>
      <c r="AH34" s="679">
        <v>0</v>
      </c>
      <c r="AI34" s="679">
        <v>0</v>
      </c>
      <c r="AJ34" s="679">
        <v>0</v>
      </c>
      <c r="AK34" s="679">
        <v>0</v>
      </c>
      <c r="AL34" s="679">
        <v>0</v>
      </c>
      <c r="AM34" s="679">
        <v>0</v>
      </c>
      <c r="AN34" s="679">
        <v>0</v>
      </c>
      <c r="AO34" s="680">
        <v>0</v>
      </c>
      <c r="AP34" s="619"/>
      <c r="AQ34" s="678">
        <v>0</v>
      </c>
      <c r="AR34" s="679">
        <v>0</v>
      </c>
      <c r="AS34" s="679">
        <v>0</v>
      </c>
      <c r="AT34" s="679">
        <v>0</v>
      </c>
      <c r="AU34" s="679">
        <v>0</v>
      </c>
      <c r="AV34" s="679">
        <v>0</v>
      </c>
      <c r="AW34" s="679">
        <v>0</v>
      </c>
      <c r="AX34" s="679">
        <v>0</v>
      </c>
      <c r="AY34" s="679">
        <v>0</v>
      </c>
      <c r="AZ34" s="679">
        <v>0</v>
      </c>
      <c r="BA34" s="679">
        <v>0</v>
      </c>
      <c r="BB34" s="679">
        <v>0</v>
      </c>
      <c r="BC34" s="679">
        <v>0</v>
      </c>
      <c r="BD34" s="679">
        <v>0</v>
      </c>
      <c r="BE34" s="679">
        <v>0</v>
      </c>
      <c r="BF34" s="679">
        <v>0</v>
      </c>
      <c r="BG34" s="679">
        <v>0</v>
      </c>
      <c r="BH34" s="679">
        <v>0</v>
      </c>
      <c r="BI34" s="679">
        <v>0</v>
      </c>
      <c r="BJ34" s="679">
        <v>0</v>
      </c>
      <c r="BK34" s="679">
        <v>0</v>
      </c>
      <c r="BL34" s="679">
        <v>0</v>
      </c>
      <c r="BM34" s="679">
        <v>0</v>
      </c>
      <c r="BN34" s="679">
        <v>0</v>
      </c>
      <c r="BO34" s="679">
        <v>0</v>
      </c>
      <c r="BP34" s="679">
        <v>0</v>
      </c>
      <c r="BQ34" s="679">
        <v>0</v>
      </c>
      <c r="BR34" s="679">
        <v>0</v>
      </c>
      <c r="BS34" s="679">
        <v>0</v>
      </c>
      <c r="BT34" s="680">
        <v>0</v>
      </c>
      <c r="BU34" s="16"/>
    </row>
    <row r="35" spans="2:73" s="17" customFormat="1" ht="15.75" hidden="1">
      <c r="B35" s="674" t="s">
        <v>1105</v>
      </c>
      <c r="C35" s="674" t="s">
        <v>1111</v>
      </c>
      <c r="D35" s="674" t="s">
        <v>1114</v>
      </c>
      <c r="E35" s="674" t="s">
        <v>1107</v>
      </c>
      <c r="F35" s="674" t="s">
        <v>1113</v>
      </c>
      <c r="G35" s="674" t="s">
        <v>1110</v>
      </c>
      <c r="H35" s="871">
        <v>2011</v>
      </c>
      <c r="I35" s="630"/>
      <c r="J35" s="630" t="s">
        <v>1109</v>
      </c>
      <c r="K35" s="619"/>
      <c r="L35" s="678">
        <v>536.23800000000006</v>
      </c>
      <c r="M35" s="679">
        <v>0</v>
      </c>
      <c r="N35" s="679">
        <v>0</v>
      </c>
      <c r="O35" s="679">
        <v>0</v>
      </c>
      <c r="P35" s="679">
        <v>0</v>
      </c>
      <c r="Q35" s="679">
        <v>0</v>
      </c>
      <c r="R35" s="679">
        <v>0</v>
      </c>
      <c r="S35" s="679">
        <v>0</v>
      </c>
      <c r="T35" s="679">
        <v>0</v>
      </c>
      <c r="U35" s="679">
        <v>0</v>
      </c>
      <c r="V35" s="679">
        <v>0</v>
      </c>
      <c r="W35" s="679">
        <v>0</v>
      </c>
      <c r="X35" s="679">
        <v>0</v>
      </c>
      <c r="Y35" s="679">
        <v>0</v>
      </c>
      <c r="Z35" s="679">
        <v>0</v>
      </c>
      <c r="AA35" s="679">
        <v>0</v>
      </c>
      <c r="AB35" s="679">
        <v>0</v>
      </c>
      <c r="AC35" s="679">
        <v>0</v>
      </c>
      <c r="AD35" s="679">
        <v>0</v>
      </c>
      <c r="AE35" s="679">
        <v>0</v>
      </c>
      <c r="AF35" s="679">
        <v>0</v>
      </c>
      <c r="AG35" s="679">
        <v>0</v>
      </c>
      <c r="AH35" s="679">
        <v>0</v>
      </c>
      <c r="AI35" s="679">
        <v>0</v>
      </c>
      <c r="AJ35" s="679">
        <v>0</v>
      </c>
      <c r="AK35" s="679">
        <v>0</v>
      </c>
      <c r="AL35" s="679">
        <v>0</v>
      </c>
      <c r="AM35" s="679">
        <v>0</v>
      </c>
      <c r="AN35" s="679">
        <v>0</v>
      </c>
      <c r="AO35" s="680">
        <v>0</v>
      </c>
      <c r="AP35" s="619"/>
      <c r="AQ35" s="678">
        <v>20936.3</v>
      </c>
      <c r="AR35" s="679">
        <v>0</v>
      </c>
      <c r="AS35" s="679">
        <v>0</v>
      </c>
      <c r="AT35" s="679">
        <v>0</v>
      </c>
      <c r="AU35" s="679">
        <v>0</v>
      </c>
      <c r="AV35" s="679">
        <v>0</v>
      </c>
      <c r="AW35" s="679">
        <v>0</v>
      </c>
      <c r="AX35" s="679">
        <v>0</v>
      </c>
      <c r="AY35" s="679">
        <v>0</v>
      </c>
      <c r="AZ35" s="679">
        <v>0</v>
      </c>
      <c r="BA35" s="679">
        <v>0</v>
      </c>
      <c r="BB35" s="679">
        <v>0</v>
      </c>
      <c r="BC35" s="679">
        <v>0</v>
      </c>
      <c r="BD35" s="679">
        <v>0</v>
      </c>
      <c r="BE35" s="679">
        <v>0</v>
      </c>
      <c r="BF35" s="679">
        <v>0</v>
      </c>
      <c r="BG35" s="679">
        <v>0</v>
      </c>
      <c r="BH35" s="679">
        <v>0</v>
      </c>
      <c r="BI35" s="679">
        <v>0</v>
      </c>
      <c r="BJ35" s="679">
        <v>0</v>
      </c>
      <c r="BK35" s="679">
        <v>0</v>
      </c>
      <c r="BL35" s="679">
        <v>0</v>
      </c>
      <c r="BM35" s="679">
        <v>0</v>
      </c>
      <c r="BN35" s="679">
        <v>0</v>
      </c>
      <c r="BO35" s="679">
        <v>0</v>
      </c>
      <c r="BP35" s="679">
        <v>0</v>
      </c>
      <c r="BQ35" s="679">
        <v>0</v>
      </c>
      <c r="BR35" s="679">
        <v>0</v>
      </c>
      <c r="BS35" s="679">
        <v>0</v>
      </c>
      <c r="BT35" s="680">
        <v>0</v>
      </c>
      <c r="BU35" s="16"/>
    </row>
    <row r="36" spans="2:73" s="17" customFormat="1" ht="15.75">
      <c r="B36" s="674" t="s">
        <v>1105</v>
      </c>
      <c r="C36" s="674" t="s">
        <v>1111</v>
      </c>
      <c r="D36" s="674" t="s">
        <v>21</v>
      </c>
      <c r="E36" s="674" t="s">
        <v>1107</v>
      </c>
      <c r="F36" s="674" t="s">
        <v>1113</v>
      </c>
      <c r="G36" s="674" t="s">
        <v>1108</v>
      </c>
      <c r="H36" s="871">
        <v>2011</v>
      </c>
      <c r="I36" s="630"/>
      <c r="J36" s="630" t="s">
        <v>1109</v>
      </c>
      <c r="K36" s="619"/>
      <c r="L36" s="678">
        <v>660.87300000000005</v>
      </c>
      <c r="M36" s="679">
        <v>660.87300000000005</v>
      </c>
      <c r="N36" s="679">
        <v>633.21799999999996</v>
      </c>
      <c r="O36" s="679">
        <v>544.13300000000004</v>
      </c>
      <c r="P36" s="679">
        <v>543.99099999999999</v>
      </c>
      <c r="Q36" s="679">
        <v>542.43299999999999</v>
      </c>
      <c r="R36" s="679">
        <v>112.095</v>
      </c>
      <c r="S36" s="679">
        <v>110.703</v>
      </c>
      <c r="T36" s="679">
        <v>110.703</v>
      </c>
      <c r="U36" s="679">
        <v>110.703</v>
      </c>
      <c r="V36" s="679">
        <v>102.024</v>
      </c>
      <c r="W36" s="679">
        <v>102.024</v>
      </c>
      <c r="X36" s="679">
        <v>2.0738799999999999</v>
      </c>
      <c r="Y36" s="679">
        <v>2.0738799999999999</v>
      </c>
      <c r="Z36" s="679">
        <v>2.0738799999999999</v>
      </c>
      <c r="AA36" s="679">
        <v>0</v>
      </c>
      <c r="AB36" s="679">
        <v>0</v>
      </c>
      <c r="AC36" s="679">
        <v>0</v>
      </c>
      <c r="AD36" s="679">
        <v>0</v>
      </c>
      <c r="AE36" s="679">
        <v>0</v>
      </c>
      <c r="AF36" s="679">
        <v>0</v>
      </c>
      <c r="AG36" s="679">
        <v>0</v>
      </c>
      <c r="AH36" s="679">
        <v>0</v>
      </c>
      <c r="AI36" s="679">
        <v>0</v>
      </c>
      <c r="AJ36" s="679">
        <v>0</v>
      </c>
      <c r="AK36" s="679">
        <v>0</v>
      </c>
      <c r="AL36" s="679">
        <v>0</v>
      </c>
      <c r="AM36" s="679">
        <v>0</v>
      </c>
      <c r="AN36" s="679">
        <v>0</v>
      </c>
      <c r="AO36" s="680">
        <v>0</v>
      </c>
      <c r="AP36" s="619"/>
      <c r="AQ36" s="678">
        <v>1693346</v>
      </c>
      <c r="AR36" s="679">
        <v>1693346</v>
      </c>
      <c r="AS36" s="679">
        <v>1614579</v>
      </c>
      <c r="AT36" s="679">
        <v>1362735</v>
      </c>
      <c r="AU36" s="679">
        <v>1362338</v>
      </c>
      <c r="AV36" s="679">
        <v>1358309</v>
      </c>
      <c r="AW36" s="679">
        <v>305906</v>
      </c>
      <c r="AX36" s="679">
        <v>304862</v>
      </c>
      <c r="AY36" s="679">
        <v>304862</v>
      </c>
      <c r="AZ36" s="679">
        <v>304862</v>
      </c>
      <c r="BA36" s="679">
        <v>247791</v>
      </c>
      <c r="BB36" s="679">
        <v>247791</v>
      </c>
      <c r="BC36" s="679">
        <v>1556.73</v>
      </c>
      <c r="BD36" s="679">
        <v>1556.73</v>
      </c>
      <c r="BE36" s="679">
        <v>1556.73</v>
      </c>
      <c r="BF36" s="679">
        <v>0</v>
      </c>
      <c r="BG36" s="679">
        <v>0</v>
      </c>
      <c r="BH36" s="679">
        <v>0</v>
      </c>
      <c r="BI36" s="679">
        <v>0</v>
      </c>
      <c r="BJ36" s="679">
        <v>0</v>
      </c>
      <c r="BK36" s="679">
        <v>0</v>
      </c>
      <c r="BL36" s="679">
        <v>0</v>
      </c>
      <c r="BM36" s="679">
        <v>0</v>
      </c>
      <c r="BN36" s="679">
        <v>0</v>
      </c>
      <c r="BO36" s="679">
        <v>0</v>
      </c>
      <c r="BP36" s="679">
        <v>0</v>
      </c>
      <c r="BQ36" s="679">
        <v>0</v>
      </c>
      <c r="BR36" s="679">
        <v>0</v>
      </c>
      <c r="BS36" s="679">
        <v>0</v>
      </c>
      <c r="BT36" s="680">
        <v>0</v>
      </c>
      <c r="BU36" s="16"/>
    </row>
    <row r="37" spans="2:73" s="17" customFormat="1" ht="15.75">
      <c r="B37" s="674" t="s">
        <v>1105</v>
      </c>
      <c r="C37" s="674" t="s">
        <v>1111</v>
      </c>
      <c r="D37" s="674" t="s">
        <v>22</v>
      </c>
      <c r="E37" s="674" t="s">
        <v>1107</v>
      </c>
      <c r="F37" s="674" t="s">
        <v>1113</v>
      </c>
      <c r="G37" s="674" t="s">
        <v>1108</v>
      </c>
      <c r="H37" s="871">
        <v>2011</v>
      </c>
      <c r="I37" s="630"/>
      <c r="J37" s="630" t="s">
        <v>1109</v>
      </c>
      <c r="K37" s="619"/>
      <c r="L37" s="678">
        <v>856.61</v>
      </c>
      <c r="M37" s="679">
        <v>856.61</v>
      </c>
      <c r="N37" s="679">
        <v>856.61</v>
      </c>
      <c r="O37" s="679">
        <v>856.61</v>
      </c>
      <c r="P37" s="679">
        <v>856.61</v>
      </c>
      <c r="Q37" s="679">
        <v>856.61</v>
      </c>
      <c r="R37" s="679">
        <v>856.61</v>
      </c>
      <c r="S37" s="679">
        <v>856.61</v>
      </c>
      <c r="T37" s="679">
        <v>788.66700000000003</v>
      </c>
      <c r="U37" s="679">
        <v>788.66700000000003</v>
      </c>
      <c r="V37" s="679">
        <v>201.09100000000001</v>
      </c>
      <c r="W37" s="679">
        <v>201.09100000000001</v>
      </c>
      <c r="X37" s="679">
        <v>201.09100000000001</v>
      </c>
      <c r="Y37" s="679">
        <v>201.09100000000001</v>
      </c>
      <c r="Z37" s="679">
        <v>0</v>
      </c>
      <c r="AA37" s="679">
        <v>0</v>
      </c>
      <c r="AB37" s="679">
        <v>0</v>
      </c>
      <c r="AC37" s="679">
        <v>0</v>
      </c>
      <c r="AD37" s="679">
        <v>0</v>
      </c>
      <c r="AE37" s="679">
        <v>0</v>
      </c>
      <c r="AF37" s="679">
        <v>0</v>
      </c>
      <c r="AG37" s="679">
        <v>0</v>
      </c>
      <c r="AH37" s="679">
        <v>0</v>
      </c>
      <c r="AI37" s="679">
        <v>0</v>
      </c>
      <c r="AJ37" s="679">
        <v>0</v>
      </c>
      <c r="AK37" s="679">
        <v>0</v>
      </c>
      <c r="AL37" s="679">
        <v>0</v>
      </c>
      <c r="AM37" s="679">
        <v>0</v>
      </c>
      <c r="AN37" s="679">
        <v>0</v>
      </c>
      <c r="AO37" s="680">
        <v>0</v>
      </c>
      <c r="AP37" s="619"/>
      <c r="AQ37" s="678">
        <v>4805916</v>
      </c>
      <c r="AR37" s="679">
        <v>4805916</v>
      </c>
      <c r="AS37" s="679">
        <v>4805916</v>
      </c>
      <c r="AT37" s="679">
        <v>4805916</v>
      </c>
      <c r="AU37" s="679">
        <v>4805916</v>
      </c>
      <c r="AV37" s="679">
        <v>4805916</v>
      </c>
      <c r="AW37" s="679">
        <v>4805916</v>
      </c>
      <c r="AX37" s="679">
        <v>4805916</v>
      </c>
      <c r="AY37" s="679">
        <v>4504954</v>
      </c>
      <c r="AZ37" s="679">
        <v>4504954</v>
      </c>
      <c r="BA37" s="679">
        <v>1115148</v>
      </c>
      <c r="BB37" s="679">
        <v>1115148</v>
      </c>
      <c r="BC37" s="679">
        <v>1115148</v>
      </c>
      <c r="BD37" s="679">
        <v>1115148</v>
      </c>
      <c r="BE37" s="679">
        <v>0</v>
      </c>
      <c r="BF37" s="679">
        <v>0</v>
      </c>
      <c r="BG37" s="679">
        <v>0</v>
      </c>
      <c r="BH37" s="679">
        <v>0</v>
      </c>
      <c r="BI37" s="679">
        <v>0</v>
      </c>
      <c r="BJ37" s="679">
        <v>0</v>
      </c>
      <c r="BK37" s="679">
        <v>0</v>
      </c>
      <c r="BL37" s="679">
        <v>0</v>
      </c>
      <c r="BM37" s="679">
        <v>0</v>
      </c>
      <c r="BN37" s="679">
        <v>0</v>
      </c>
      <c r="BO37" s="679">
        <v>0</v>
      </c>
      <c r="BP37" s="679">
        <v>0</v>
      </c>
      <c r="BQ37" s="679">
        <v>0</v>
      </c>
      <c r="BR37" s="679">
        <v>0</v>
      </c>
      <c r="BS37" s="679">
        <v>0</v>
      </c>
      <c r="BT37" s="680">
        <v>0</v>
      </c>
      <c r="BU37" s="16"/>
    </row>
    <row r="38" spans="2:73" s="17" customFormat="1" ht="15.75" hidden="1">
      <c r="B38" s="674" t="s">
        <v>1105</v>
      </c>
      <c r="C38" s="674" t="s">
        <v>1111</v>
      </c>
      <c r="D38" s="674" t="s">
        <v>20</v>
      </c>
      <c r="E38" s="674" t="s">
        <v>1107</v>
      </c>
      <c r="F38" s="674" t="s">
        <v>1113</v>
      </c>
      <c r="G38" s="674" t="s">
        <v>1108</v>
      </c>
      <c r="H38" s="871">
        <v>2011</v>
      </c>
      <c r="I38" s="630"/>
      <c r="J38" s="630" t="s">
        <v>1109</v>
      </c>
      <c r="K38" s="619"/>
      <c r="L38" s="678">
        <v>0</v>
      </c>
      <c r="M38" s="679">
        <v>0</v>
      </c>
      <c r="N38" s="679">
        <v>0</v>
      </c>
      <c r="O38" s="679">
        <v>0</v>
      </c>
      <c r="P38" s="679">
        <v>0</v>
      </c>
      <c r="Q38" s="679">
        <v>0</v>
      </c>
      <c r="R38" s="679">
        <v>0</v>
      </c>
      <c r="S38" s="679">
        <v>0</v>
      </c>
      <c r="T38" s="679">
        <v>0</v>
      </c>
      <c r="U38" s="679">
        <v>0</v>
      </c>
      <c r="V38" s="679">
        <v>0</v>
      </c>
      <c r="W38" s="679">
        <v>0</v>
      </c>
      <c r="X38" s="679">
        <v>0</v>
      </c>
      <c r="Y38" s="679">
        <v>0</v>
      </c>
      <c r="Z38" s="679">
        <v>0</v>
      </c>
      <c r="AA38" s="679">
        <v>0</v>
      </c>
      <c r="AB38" s="679">
        <v>0</v>
      </c>
      <c r="AC38" s="679">
        <v>0</v>
      </c>
      <c r="AD38" s="679">
        <v>0</v>
      </c>
      <c r="AE38" s="679">
        <v>0</v>
      </c>
      <c r="AF38" s="679">
        <v>0</v>
      </c>
      <c r="AG38" s="679">
        <v>0</v>
      </c>
      <c r="AH38" s="679">
        <v>0</v>
      </c>
      <c r="AI38" s="679">
        <v>0</v>
      </c>
      <c r="AJ38" s="679">
        <v>0</v>
      </c>
      <c r="AK38" s="679">
        <v>0</v>
      </c>
      <c r="AL38" s="679">
        <v>0</v>
      </c>
      <c r="AM38" s="679">
        <v>0</v>
      </c>
      <c r="AN38" s="679">
        <v>0</v>
      </c>
      <c r="AO38" s="680">
        <v>0</v>
      </c>
      <c r="AP38" s="619"/>
      <c r="AQ38" s="678">
        <v>0</v>
      </c>
      <c r="AR38" s="679">
        <v>0</v>
      </c>
      <c r="AS38" s="679">
        <v>0</v>
      </c>
      <c r="AT38" s="679">
        <v>0</v>
      </c>
      <c r="AU38" s="679">
        <v>0</v>
      </c>
      <c r="AV38" s="679">
        <v>0</v>
      </c>
      <c r="AW38" s="679">
        <v>0</v>
      </c>
      <c r="AX38" s="679">
        <v>0</v>
      </c>
      <c r="AY38" s="679">
        <v>0</v>
      </c>
      <c r="AZ38" s="679">
        <v>0</v>
      </c>
      <c r="BA38" s="679">
        <v>0</v>
      </c>
      <c r="BB38" s="679">
        <v>0</v>
      </c>
      <c r="BC38" s="679">
        <v>0</v>
      </c>
      <c r="BD38" s="679">
        <v>0</v>
      </c>
      <c r="BE38" s="679">
        <v>0</v>
      </c>
      <c r="BF38" s="679">
        <v>0</v>
      </c>
      <c r="BG38" s="679">
        <v>0</v>
      </c>
      <c r="BH38" s="679">
        <v>0</v>
      </c>
      <c r="BI38" s="679">
        <v>0</v>
      </c>
      <c r="BJ38" s="679">
        <v>0</v>
      </c>
      <c r="BK38" s="679">
        <v>0</v>
      </c>
      <c r="BL38" s="679">
        <v>0</v>
      </c>
      <c r="BM38" s="679">
        <v>0</v>
      </c>
      <c r="BN38" s="679">
        <v>0</v>
      </c>
      <c r="BO38" s="679">
        <v>0</v>
      </c>
      <c r="BP38" s="679">
        <v>0</v>
      </c>
      <c r="BQ38" s="679">
        <v>0</v>
      </c>
      <c r="BR38" s="679">
        <v>0</v>
      </c>
      <c r="BS38" s="679">
        <v>0</v>
      </c>
      <c r="BT38" s="680">
        <v>0</v>
      </c>
      <c r="BU38" s="16"/>
    </row>
    <row r="39" spans="2:73" s="17" customFormat="1" ht="15.75" hidden="1">
      <c r="B39" s="674" t="s">
        <v>1105</v>
      </c>
      <c r="C39" s="674" t="s">
        <v>1115</v>
      </c>
      <c r="D39" s="674" t="s">
        <v>9</v>
      </c>
      <c r="E39" s="674" t="s">
        <v>1107</v>
      </c>
      <c r="F39" s="674" t="s">
        <v>1115</v>
      </c>
      <c r="G39" s="674" t="s">
        <v>1110</v>
      </c>
      <c r="H39" s="871">
        <v>2011</v>
      </c>
      <c r="I39" s="630"/>
      <c r="J39" s="630" t="s">
        <v>1109</v>
      </c>
      <c r="K39" s="619"/>
      <c r="L39" s="678">
        <v>3498.3</v>
      </c>
      <c r="M39" s="679">
        <v>0</v>
      </c>
      <c r="N39" s="679">
        <v>0</v>
      </c>
      <c r="O39" s="679">
        <v>0</v>
      </c>
      <c r="P39" s="679">
        <v>0</v>
      </c>
      <c r="Q39" s="679">
        <v>0</v>
      </c>
      <c r="R39" s="679">
        <v>0</v>
      </c>
      <c r="S39" s="679">
        <v>0</v>
      </c>
      <c r="T39" s="679">
        <v>0</v>
      </c>
      <c r="U39" s="679">
        <v>0</v>
      </c>
      <c r="V39" s="679">
        <v>0</v>
      </c>
      <c r="W39" s="679">
        <v>0</v>
      </c>
      <c r="X39" s="679">
        <v>0</v>
      </c>
      <c r="Y39" s="679">
        <v>0</v>
      </c>
      <c r="Z39" s="679">
        <v>0</v>
      </c>
      <c r="AA39" s="679">
        <v>0</v>
      </c>
      <c r="AB39" s="679">
        <v>0</v>
      </c>
      <c r="AC39" s="679">
        <v>0</v>
      </c>
      <c r="AD39" s="679">
        <v>0</v>
      </c>
      <c r="AE39" s="679">
        <v>0</v>
      </c>
      <c r="AF39" s="679">
        <v>0</v>
      </c>
      <c r="AG39" s="679">
        <v>0</v>
      </c>
      <c r="AH39" s="679">
        <v>0</v>
      </c>
      <c r="AI39" s="679">
        <v>0</v>
      </c>
      <c r="AJ39" s="679">
        <v>0</v>
      </c>
      <c r="AK39" s="679">
        <v>0</v>
      </c>
      <c r="AL39" s="679">
        <v>0</v>
      </c>
      <c r="AM39" s="679">
        <v>0</v>
      </c>
      <c r="AN39" s="679">
        <v>0</v>
      </c>
      <c r="AO39" s="680">
        <v>0</v>
      </c>
      <c r="AP39" s="619"/>
      <c r="AQ39" s="678">
        <v>205346</v>
      </c>
      <c r="AR39" s="679">
        <v>0</v>
      </c>
      <c r="AS39" s="679">
        <v>0</v>
      </c>
      <c r="AT39" s="679">
        <v>0</v>
      </c>
      <c r="AU39" s="679">
        <v>0</v>
      </c>
      <c r="AV39" s="679">
        <v>0</v>
      </c>
      <c r="AW39" s="679">
        <v>0</v>
      </c>
      <c r="AX39" s="679">
        <v>0</v>
      </c>
      <c r="AY39" s="679">
        <v>0</v>
      </c>
      <c r="AZ39" s="679">
        <v>0</v>
      </c>
      <c r="BA39" s="679">
        <v>0</v>
      </c>
      <c r="BB39" s="679">
        <v>0</v>
      </c>
      <c r="BC39" s="679">
        <v>0</v>
      </c>
      <c r="BD39" s="679">
        <v>0</v>
      </c>
      <c r="BE39" s="679">
        <v>0</v>
      </c>
      <c r="BF39" s="679">
        <v>0</v>
      </c>
      <c r="BG39" s="679">
        <v>0</v>
      </c>
      <c r="BH39" s="679">
        <v>0</v>
      </c>
      <c r="BI39" s="679">
        <v>0</v>
      </c>
      <c r="BJ39" s="679">
        <v>0</v>
      </c>
      <c r="BK39" s="679">
        <v>0</v>
      </c>
      <c r="BL39" s="679">
        <v>0</v>
      </c>
      <c r="BM39" s="679">
        <v>0</v>
      </c>
      <c r="BN39" s="679">
        <v>0</v>
      </c>
      <c r="BO39" s="679">
        <v>0</v>
      </c>
      <c r="BP39" s="679">
        <v>0</v>
      </c>
      <c r="BQ39" s="679">
        <v>0</v>
      </c>
      <c r="BR39" s="679">
        <v>0</v>
      </c>
      <c r="BS39" s="679">
        <v>0</v>
      </c>
      <c r="BT39" s="680">
        <v>0</v>
      </c>
      <c r="BU39" s="16"/>
    </row>
    <row r="40" spans="2:73" s="17" customFormat="1" ht="15.75">
      <c r="B40" s="674" t="s">
        <v>1105</v>
      </c>
      <c r="C40" s="674" t="s">
        <v>1115</v>
      </c>
      <c r="D40" s="674" t="s">
        <v>22</v>
      </c>
      <c r="E40" s="674" t="s">
        <v>1107</v>
      </c>
      <c r="F40" s="674" t="s">
        <v>1115</v>
      </c>
      <c r="G40" s="674" t="s">
        <v>1108</v>
      </c>
      <c r="H40" s="871">
        <v>2011</v>
      </c>
      <c r="I40" s="630"/>
      <c r="J40" s="630" t="s">
        <v>1109</v>
      </c>
      <c r="K40" s="619"/>
      <c r="L40" s="678">
        <v>69.623999999999995</v>
      </c>
      <c r="M40" s="679">
        <v>69.623999999999995</v>
      </c>
      <c r="N40" s="679">
        <v>69.623999999999995</v>
      </c>
      <c r="O40" s="679">
        <v>69.623999999999995</v>
      </c>
      <c r="P40" s="679">
        <v>69.623999999999995</v>
      </c>
      <c r="Q40" s="679">
        <v>69.623999999999995</v>
      </c>
      <c r="R40" s="679">
        <v>69.623999999999995</v>
      </c>
      <c r="S40" s="679">
        <v>69.623999999999995</v>
      </c>
      <c r="T40" s="679">
        <v>56.886899999999997</v>
      </c>
      <c r="U40" s="679">
        <v>56.886899999999997</v>
      </c>
      <c r="V40" s="679">
        <v>0</v>
      </c>
      <c r="W40" s="679">
        <v>0</v>
      </c>
      <c r="X40" s="679">
        <v>0</v>
      </c>
      <c r="Y40" s="679">
        <v>0</v>
      </c>
      <c r="Z40" s="679">
        <v>0</v>
      </c>
      <c r="AA40" s="679">
        <v>0</v>
      </c>
      <c r="AB40" s="679">
        <v>0</v>
      </c>
      <c r="AC40" s="679">
        <v>0</v>
      </c>
      <c r="AD40" s="679">
        <v>0</v>
      </c>
      <c r="AE40" s="679">
        <v>0</v>
      </c>
      <c r="AF40" s="679">
        <v>0</v>
      </c>
      <c r="AG40" s="679">
        <v>0</v>
      </c>
      <c r="AH40" s="679">
        <v>0</v>
      </c>
      <c r="AI40" s="679">
        <v>0</v>
      </c>
      <c r="AJ40" s="679">
        <v>0</v>
      </c>
      <c r="AK40" s="679">
        <v>0</v>
      </c>
      <c r="AL40" s="679">
        <v>0</v>
      </c>
      <c r="AM40" s="679">
        <v>0</v>
      </c>
      <c r="AN40" s="679">
        <v>0</v>
      </c>
      <c r="AO40" s="680">
        <v>0</v>
      </c>
      <c r="AP40" s="619"/>
      <c r="AQ40" s="678">
        <v>402527</v>
      </c>
      <c r="AR40" s="679">
        <v>402527</v>
      </c>
      <c r="AS40" s="679">
        <v>402527</v>
      </c>
      <c r="AT40" s="679">
        <v>402527</v>
      </c>
      <c r="AU40" s="679">
        <v>402527</v>
      </c>
      <c r="AV40" s="679">
        <v>402527</v>
      </c>
      <c r="AW40" s="679">
        <v>402527</v>
      </c>
      <c r="AX40" s="679">
        <v>402527</v>
      </c>
      <c r="AY40" s="679">
        <v>357485</v>
      </c>
      <c r="AZ40" s="679">
        <v>357485</v>
      </c>
      <c r="BA40" s="679">
        <v>0</v>
      </c>
      <c r="BB40" s="679">
        <v>0</v>
      </c>
      <c r="BC40" s="679">
        <v>0</v>
      </c>
      <c r="BD40" s="679">
        <v>0</v>
      </c>
      <c r="BE40" s="679">
        <v>0</v>
      </c>
      <c r="BF40" s="679">
        <v>0</v>
      </c>
      <c r="BG40" s="679">
        <v>0</v>
      </c>
      <c r="BH40" s="679">
        <v>0</v>
      </c>
      <c r="BI40" s="679">
        <v>0</v>
      </c>
      <c r="BJ40" s="679">
        <v>0</v>
      </c>
      <c r="BK40" s="679">
        <v>0</v>
      </c>
      <c r="BL40" s="679">
        <v>0</v>
      </c>
      <c r="BM40" s="679">
        <v>0</v>
      </c>
      <c r="BN40" s="679">
        <v>0</v>
      </c>
      <c r="BO40" s="679">
        <v>0</v>
      </c>
      <c r="BP40" s="679">
        <v>0</v>
      </c>
      <c r="BQ40" s="679">
        <v>0</v>
      </c>
      <c r="BR40" s="679">
        <v>0</v>
      </c>
      <c r="BS40" s="679">
        <v>0</v>
      </c>
      <c r="BT40" s="680">
        <v>0</v>
      </c>
      <c r="BU40" s="16"/>
    </row>
    <row r="41" spans="2:73" s="17" customFormat="1" ht="15.75">
      <c r="B41" s="674" t="s">
        <v>1105</v>
      </c>
      <c r="C41" s="674" t="s">
        <v>1116</v>
      </c>
      <c r="D41" s="674" t="s">
        <v>16</v>
      </c>
      <c r="E41" s="674" t="s">
        <v>1107</v>
      </c>
      <c r="F41" s="674" t="s">
        <v>1113</v>
      </c>
      <c r="G41" s="674" t="s">
        <v>1108</v>
      </c>
      <c r="H41" s="871">
        <v>2011</v>
      </c>
      <c r="I41" s="630"/>
      <c r="J41" s="630" t="s">
        <v>1109</v>
      </c>
      <c r="K41" s="619"/>
      <c r="L41" s="678">
        <v>3066.09</v>
      </c>
      <c r="M41" s="679">
        <v>3066.09</v>
      </c>
      <c r="N41" s="679">
        <v>3066.09</v>
      </c>
      <c r="O41" s="679">
        <v>3066.09</v>
      </c>
      <c r="P41" s="679">
        <v>3066.09</v>
      </c>
      <c r="Q41" s="679">
        <v>3066.09</v>
      </c>
      <c r="R41" s="679">
        <v>3066.09</v>
      </c>
      <c r="S41" s="679">
        <v>3066.09</v>
      </c>
      <c r="T41" s="679">
        <v>3066.09</v>
      </c>
      <c r="U41" s="679">
        <v>3066.09</v>
      </c>
      <c r="V41" s="679">
        <v>3066.09</v>
      </c>
      <c r="W41" s="679">
        <v>3066.09</v>
      </c>
      <c r="X41" s="679">
        <v>3066.09</v>
      </c>
      <c r="Y41" s="679">
        <v>0</v>
      </c>
      <c r="Z41" s="679">
        <v>0</v>
      </c>
      <c r="AA41" s="679">
        <v>0</v>
      </c>
      <c r="AB41" s="679">
        <v>0</v>
      </c>
      <c r="AC41" s="679">
        <v>0</v>
      </c>
      <c r="AD41" s="679">
        <v>0</v>
      </c>
      <c r="AE41" s="679">
        <v>0</v>
      </c>
      <c r="AF41" s="679">
        <v>0</v>
      </c>
      <c r="AG41" s="679">
        <v>0</v>
      </c>
      <c r="AH41" s="679">
        <v>0</v>
      </c>
      <c r="AI41" s="679">
        <v>0</v>
      </c>
      <c r="AJ41" s="679">
        <v>0</v>
      </c>
      <c r="AK41" s="679">
        <v>0</v>
      </c>
      <c r="AL41" s="679">
        <v>0</v>
      </c>
      <c r="AM41" s="679">
        <v>0</v>
      </c>
      <c r="AN41" s="679">
        <v>0</v>
      </c>
      <c r="AO41" s="680">
        <v>0</v>
      </c>
      <c r="AP41" s="619"/>
      <c r="AQ41" s="678">
        <v>17700218.579999998</v>
      </c>
      <c r="AR41" s="679">
        <v>17700218.579999998</v>
      </c>
      <c r="AS41" s="679">
        <v>17700218.579999998</v>
      </c>
      <c r="AT41" s="679">
        <v>17700218.579999998</v>
      </c>
      <c r="AU41" s="679">
        <v>17700218.579999998</v>
      </c>
      <c r="AV41" s="679">
        <v>17700218.579999998</v>
      </c>
      <c r="AW41" s="679">
        <v>17700218.579999998</v>
      </c>
      <c r="AX41" s="679">
        <v>17700218.579999998</v>
      </c>
      <c r="AY41" s="679">
        <v>17700218.579999998</v>
      </c>
      <c r="AZ41" s="679">
        <v>17700218.579999998</v>
      </c>
      <c r="BA41" s="679">
        <v>17700218.579999998</v>
      </c>
      <c r="BB41" s="679">
        <v>17700218.579999998</v>
      </c>
      <c r="BC41" s="679">
        <v>17700218.579999998</v>
      </c>
      <c r="BD41" s="679" t="s">
        <v>1117</v>
      </c>
      <c r="BE41" s="679" t="s">
        <v>1117</v>
      </c>
      <c r="BF41" s="679" t="s">
        <v>1117</v>
      </c>
      <c r="BG41" s="679" t="s">
        <v>1117</v>
      </c>
      <c r="BH41" s="679" t="s">
        <v>1117</v>
      </c>
      <c r="BI41" s="679" t="s">
        <v>1117</v>
      </c>
      <c r="BJ41" s="679" t="s">
        <v>1117</v>
      </c>
      <c r="BK41" s="679" t="s">
        <v>1117</v>
      </c>
      <c r="BL41" s="679" t="s">
        <v>1117</v>
      </c>
      <c r="BM41" s="679" t="s">
        <v>1117</v>
      </c>
      <c r="BN41" s="679" t="s">
        <v>1117</v>
      </c>
      <c r="BO41" s="679" t="s">
        <v>1117</v>
      </c>
      <c r="BP41" s="679" t="s">
        <v>1117</v>
      </c>
      <c r="BQ41" s="679" t="s">
        <v>1117</v>
      </c>
      <c r="BR41" s="679" t="s">
        <v>1117</v>
      </c>
      <c r="BS41" s="679" t="s">
        <v>1117</v>
      </c>
      <c r="BT41" s="680" t="s">
        <v>1117</v>
      </c>
      <c r="BU41" s="16"/>
    </row>
    <row r="42" spans="2:73" s="17" customFormat="1" ht="15.75">
      <c r="B42" s="674" t="s">
        <v>1105</v>
      </c>
      <c r="C42" s="674" t="s">
        <v>1116</v>
      </c>
      <c r="D42" s="674" t="s">
        <v>17</v>
      </c>
      <c r="E42" s="674" t="s">
        <v>1107</v>
      </c>
      <c r="F42" s="674" t="s">
        <v>1113</v>
      </c>
      <c r="G42" s="674" t="s">
        <v>1108</v>
      </c>
      <c r="H42" s="871">
        <v>2011</v>
      </c>
      <c r="I42" s="630"/>
      <c r="J42" s="630" t="s">
        <v>1109</v>
      </c>
      <c r="K42" s="619"/>
      <c r="L42" s="678">
        <v>242.32599999999999</v>
      </c>
      <c r="M42" s="679">
        <v>242.32599999999999</v>
      </c>
      <c r="N42" s="679">
        <v>242.32599999999999</v>
      </c>
      <c r="O42" s="679">
        <v>242.32599999999999</v>
      </c>
      <c r="P42" s="679">
        <v>242.32599999999999</v>
      </c>
      <c r="Q42" s="679">
        <v>242.32599999999999</v>
      </c>
      <c r="R42" s="679">
        <v>242.32599999999999</v>
      </c>
      <c r="S42" s="679">
        <v>242.32599999999999</v>
      </c>
      <c r="T42" s="679">
        <v>242.32599999999999</v>
      </c>
      <c r="U42" s="679">
        <v>242.32599999999999</v>
      </c>
      <c r="V42" s="679">
        <v>242.32599999999999</v>
      </c>
      <c r="W42" s="679">
        <v>242.32599999999999</v>
      </c>
      <c r="X42" s="679">
        <v>242.32599999999999</v>
      </c>
      <c r="Y42" s="679">
        <v>242.32599999999999</v>
      </c>
      <c r="Z42" s="679">
        <v>242.32599999999999</v>
      </c>
      <c r="AA42" s="679">
        <v>177.33500000000001</v>
      </c>
      <c r="AB42" s="679">
        <v>177.33500000000001</v>
      </c>
      <c r="AC42" s="679">
        <v>177.33500000000001</v>
      </c>
      <c r="AD42" s="679">
        <v>177.33500000000001</v>
      </c>
      <c r="AE42" s="679">
        <v>177.33500000000001</v>
      </c>
      <c r="AF42" s="679">
        <v>177.33500000000001</v>
      </c>
      <c r="AG42" s="679">
        <v>177.33500000000001</v>
      </c>
      <c r="AH42" s="679">
        <v>177.33500000000001</v>
      </c>
      <c r="AI42" s="679">
        <v>177.33500000000001</v>
      </c>
      <c r="AJ42" s="679">
        <v>177.33500000000001</v>
      </c>
      <c r="AK42" s="679">
        <v>177.33500000000001</v>
      </c>
      <c r="AL42" s="679">
        <v>0</v>
      </c>
      <c r="AM42" s="679">
        <v>0</v>
      </c>
      <c r="AN42" s="679">
        <v>0</v>
      </c>
      <c r="AO42" s="680">
        <v>0</v>
      </c>
      <c r="AP42" s="619"/>
      <c r="AQ42" s="678">
        <v>1244589</v>
      </c>
      <c r="AR42" s="679">
        <v>1244589</v>
      </c>
      <c r="AS42" s="679">
        <v>1244589</v>
      </c>
      <c r="AT42" s="679">
        <v>1244589</v>
      </c>
      <c r="AU42" s="679">
        <v>1244589</v>
      </c>
      <c r="AV42" s="679">
        <v>1244589</v>
      </c>
      <c r="AW42" s="679">
        <v>1244589</v>
      </c>
      <c r="AX42" s="679">
        <v>1244589</v>
      </c>
      <c r="AY42" s="679">
        <v>1244589</v>
      </c>
      <c r="AZ42" s="679">
        <v>1244589</v>
      </c>
      <c r="BA42" s="679">
        <v>1244589</v>
      </c>
      <c r="BB42" s="679">
        <v>1244589</v>
      </c>
      <c r="BC42" s="679">
        <v>1244589</v>
      </c>
      <c r="BD42" s="679">
        <v>1244589</v>
      </c>
      <c r="BE42" s="679">
        <v>1244589</v>
      </c>
      <c r="BF42" s="679">
        <v>910795</v>
      </c>
      <c r="BG42" s="679">
        <v>910795</v>
      </c>
      <c r="BH42" s="679">
        <v>910795</v>
      </c>
      <c r="BI42" s="679">
        <v>910795</v>
      </c>
      <c r="BJ42" s="679">
        <v>910795</v>
      </c>
      <c r="BK42" s="679">
        <v>910795</v>
      </c>
      <c r="BL42" s="679">
        <v>910795</v>
      </c>
      <c r="BM42" s="679">
        <v>910795</v>
      </c>
      <c r="BN42" s="679">
        <v>910795</v>
      </c>
      <c r="BO42" s="679">
        <v>910795</v>
      </c>
      <c r="BP42" s="679">
        <v>910795</v>
      </c>
      <c r="BQ42" s="679">
        <v>0</v>
      </c>
      <c r="BR42" s="679">
        <v>0</v>
      </c>
      <c r="BS42" s="679">
        <v>0</v>
      </c>
      <c r="BT42" s="680">
        <v>0</v>
      </c>
      <c r="BU42" s="16"/>
    </row>
    <row r="43" spans="2:73" s="17" customFormat="1" ht="15.75">
      <c r="B43" s="674" t="s">
        <v>1105</v>
      </c>
      <c r="C43" s="674" t="s">
        <v>1111</v>
      </c>
      <c r="D43" s="674" t="s">
        <v>21</v>
      </c>
      <c r="E43" s="674" t="s">
        <v>1107</v>
      </c>
      <c r="F43" s="674" t="s">
        <v>1118</v>
      </c>
      <c r="G43" s="674" t="s">
        <v>1108</v>
      </c>
      <c r="H43" s="871">
        <v>2012</v>
      </c>
      <c r="I43" s="630"/>
      <c r="J43" s="630" t="s">
        <v>1119</v>
      </c>
      <c r="K43" s="619"/>
      <c r="L43" s="678">
        <v>0</v>
      </c>
      <c r="M43" s="679">
        <v>549.89858849999996</v>
      </c>
      <c r="N43" s="679">
        <v>549.89859000000001</v>
      </c>
      <c r="O43" s="679">
        <v>533.83344</v>
      </c>
      <c r="P43" s="679">
        <v>467.47813000000002</v>
      </c>
      <c r="Q43" s="679">
        <v>467.47813000000002</v>
      </c>
      <c r="R43" s="679">
        <v>135.90649999999999</v>
      </c>
      <c r="S43" s="679">
        <v>135.90649999999999</v>
      </c>
      <c r="T43" s="679">
        <v>135.76406</v>
      </c>
      <c r="U43" s="679">
        <v>135.76406</v>
      </c>
      <c r="V43" s="679">
        <v>135.76406</v>
      </c>
      <c r="W43" s="679">
        <v>126.67314</v>
      </c>
      <c r="X43" s="679">
        <v>126.67314</v>
      </c>
      <c r="Y43" s="679">
        <v>0</v>
      </c>
      <c r="Z43" s="679">
        <v>0</v>
      </c>
      <c r="AA43" s="679">
        <v>0</v>
      </c>
      <c r="AB43" s="679">
        <v>0</v>
      </c>
      <c r="AC43" s="679">
        <v>0</v>
      </c>
      <c r="AD43" s="679">
        <v>0</v>
      </c>
      <c r="AE43" s="679">
        <v>0</v>
      </c>
      <c r="AF43" s="679">
        <v>0</v>
      </c>
      <c r="AG43" s="679">
        <v>0</v>
      </c>
      <c r="AH43" s="679">
        <v>0</v>
      </c>
      <c r="AI43" s="679">
        <v>0</v>
      </c>
      <c r="AJ43" s="679">
        <v>0</v>
      </c>
      <c r="AK43" s="679">
        <v>0</v>
      </c>
      <c r="AL43" s="679">
        <v>0</v>
      </c>
      <c r="AM43" s="679">
        <v>0</v>
      </c>
      <c r="AN43" s="679">
        <v>0</v>
      </c>
      <c r="AO43" s="680">
        <v>0</v>
      </c>
      <c r="AP43" s="619"/>
      <c r="AQ43" s="678">
        <v>0</v>
      </c>
      <c r="AR43" s="679">
        <v>1875038.3049999999</v>
      </c>
      <c r="AS43" s="679">
        <v>1875038.3049999999</v>
      </c>
      <c r="AT43" s="679">
        <v>1817431.689</v>
      </c>
      <c r="AU43" s="679">
        <v>1557886.906</v>
      </c>
      <c r="AV43" s="679">
        <v>1557886.906</v>
      </c>
      <c r="AW43" s="679">
        <v>508602.15519999998</v>
      </c>
      <c r="AX43" s="679">
        <v>508602.15519999998</v>
      </c>
      <c r="AY43" s="679">
        <v>508459.90730000002</v>
      </c>
      <c r="AZ43" s="679">
        <v>508459.90730000002</v>
      </c>
      <c r="BA43" s="679">
        <v>508459.90730000002</v>
      </c>
      <c r="BB43" s="679">
        <v>419507.32500000001</v>
      </c>
      <c r="BC43" s="679">
        <v>419507.32500000001</v>
      </c>
      <c r="BD43" s="679">
        <v>0</v>
      </c>
      <c r="BE43" s="679">
        <v>0</v>
      </c>
      <c r="BF43" s="679">
        <v>0</v>
      </c>
      <c r="BG43" s="679">
        <v>0</v>
      </c>
      <c r="BH43" s="679">
        <v>0</v>
      </c>
      <c r="BI43" s="679">
        <v>0</v>
      </c>
      <c r="BJ43" s="679">
        <v>0</v>
      </c>
      <c r="BK43" s="679">
        <v>0</v>
      </c>
      <c r="BL43" s="679">
        <v>0</v>
      </c>
      <c r="BM43" s="679">
        <v>0</v>
      </c>
      <c r="BN43" s="679">
        <v>0</v>
      </c>
      <c r="BO43" s="679">
        <v>0</v>
      </c>
      <c r="BP43" s="679">
        <v>0</v>
      </c>
      <c r="BQ43" s="679">
        <v>0</v>
      </c>
      <c r="BR43" s="679">
        <v>0</v>
      </c>
      <c r="BS43" s="679">
        <v>0</v>
      </c>
      <c r="BT43" s="680">
        <v>0</v>
      </c>
      <c r="BU43" s="16"/>
    </row>
    <row r="44" spans="2:73" s="17" customFormat="1" ht="15.75">
      <c r="B44" s="674" t="s">
        <v>1105</v>
      </c>
      <c r="C44" s="674" t="s">
        <v>1111</v>
      </c>
      <c r="D44" s="674" t="s">
        <v>22</v>
      </c>
      <c r="E44" s="674" t="s">
        <v>1107</v>
      </c>
      <c r="F44" s="674" t="s">
        <v>1118</v>
      </c>
      <c r="G44" s="674" t="s">
        <v>1108</v>
      </c>
      <c r="H44" s="871">
        <v>2012</v>
      </c>
      <c r="I44" s="630"/>
      <c r="J44" s="630" t="s">
        <v>1119</v>
      </c>
      <c r="K44" s="619"/>
      <c r="L44" s="678">
        <v>0</v>
      </c>
      <c r="M44" s="679">
        <v>1659.1894830000001</v>
      </c>
      <c r="N44" s="679">
        <v>1640.4593</v>
      </c>
      <c r="O44" s="679">
        <v>1596.5565999999999</v>
      </c>
      <c r="P44" s="679">
        <v>1567.7062000000001</v>
      </c>
      <c r="Q44" s="679">
        <v>1565.0146999999999</v>
      </c>
      <c r="R44" s="679">
        <v>1417.865</v>
      </c>
      <c r="S44" s="679">
        <v>1389.8258000000001</v>
      </c>
      <c r="T44" s="679">
        <v>1384.9793999999999</v>
      </c>
      <c r="U44" s="679">
        <v>1329.8068000000001</v>
      </c>
      <c r="V44" s="679">
        <v>998.82539999999995</v>
      </c>
      <c r="W44" s="679">
        <v>969.17318999999998</v>
      </c>
      <c r="X44" s="679">
        <v>969.17318999999998</v>
      </c>
      <c r="Y44" s="679">
        <v>490.17209000000003</v>
      </c>
      <c r="Z44" s="679">
        <v>337.01805999999999</v>
      </c>
      <c r="AA44" s="679">
        <v>337.01805999999999</v>
      </c>
      <c r="AB44" s="679">
        <v>70.966527999999997</v>
      </c>
      <c r="AC44" s="679">
        <v>63.074945</v>
      </c>
      <c r="AD44" s="679">
        <v>63.074945</v>
      </c>
      <c r="AE44" s="679">
        <v>63.074945</v>
      </c>
      <c r="AF44" s="679">
        <v>63.074945</v>
      </c>
      <c r="AG44" s="679">
        <v>0</v>
      </c>
      <c r="AH44" s="679">
        <v>0</v>
      </c>
      <c r="AI44" s="679">
        <v>0</v>
      </c>
      <c r="AJ44" s="679">
        <v>0</v>
      </c>
      <c r="AK44" s="679">
        <v>0</v>
      </c>
      <c r="AL44" s="679">
        <v>0</v>
      </c>
      <c r="AM44" s="679">
        <v>0</v>
      </c>
      <c r="AN44" s="679">
        <v>0</v>
      </c>
      <c r="AO44" s="680">
        <v>0</v>
      </c>
      <c r="AP44" s="619"/>
      <c r="AQ44" s="678">
        <v>0</v>
      </c>
      <c r="AR44" s="679">
        <v>9600470.7829999998</v>
      </c>
      <c r="AS44" s="679">
        <v>9532534.7170000002</v>
      </c>
      <c r="AT44" s="679">
        <v>9389578.6699999999</v>
      </c>
      <c r="AU44" s="679">
        <v>9295397.3839999996</v>
      </c>
      <c r="AV44" s="679">
        <v>9282626.2809999995</v>
      </c>
      <c r="AW44" s="679">
        <v>8799101.7379999999</v>
      </c>
      <c r="AX44" s="679">
        <v>8577352.6909999996</v>
      </c>
      <c r="AY44" s="679">
        <v>8546487.8379999995</v>
      </c>
      <c r="AZ44" s="679">
        <v>8314197.1720000003</v>
      </c>
      <c r="BA44" s="679">
        <v>6213056.1529999999</v>
      </c>
      <c r="BB44" s="679">
        <v>5712947.7050000001</v>
      </c>
      <c r="BC44" s="679">
        <v>5503478.0980000002</v>
      </c>
      <c r="BD44" s="679">
        <v>2658264.466</v>
      </c>
      <c r="BE44" s="679">
        <v>2159451.3760000002</v>
      </c>
      <c r="BF44" s="679">
        <v>2159451.3760000002</v>
      </c>
      <c r="BG44" s="679">
        <v>212835.67110000001</v>
      </c>
      <c r="BH44" s="679">
        <v>196882.28</v>
      </c>
      <c r="BI44" s="679">
        <v>196882.28</v>
      </c>
      <c r="BJ44" s="679">
        <v>196882.277</v>
      </c>
      <c r="BK44" s="679">
        <v>196882.28</v>
      </c>
      <c r="BL44" s="679">
        <v>0</v>
      </c>
      <c r="BM44" s="679">
        <v>0</v>
      </c>
      <c r="BN44" s="679">
        <v>0</v>
      </c>
      <c r="BO44" s="679">
        <v>0</v>
      </c>
      <c r="BP44" s="679">
        <v>0</v>
      </c>
      <c r="BQ44" s="679">
        <v>0</v>
      </c>
      <c r="BR44" s="679">
        <v>0</v>
      </c>
      <c r="BS44" s="679">
        <v>0</v>
      </c>
      <c r="BT44" s="680">
        <v>0</v>
      </c>
      <c r="BU44" s="16"/>
    </row>
    <row r="45" spans="2:73" s="17" customFormat="1" ht="15.75" hidden="1">
      <c r="B45" s="674" t="s">
        <v>1105</v>
      </c>
      <c r="C45" s="674" t="s">
        <v>1111</v>
      </c>
      <c r="D45" s="674" t="s">
        <v>20</v>
      </c>
      <c r="E45" s="674" t="s">
        <v>1107</v>
      </c>
      <c r="F45" s="674" t="s">
        <v>1118</v>
      </c>
      <c r="G45" s="674" t="s">
        <v>1108</v>
      </c>
      <c r="H45" s="871">
        <v>2012</v>
      </c>
      <c r="I45" s="630"/>
      <c r="J45" s="630" t="s">
        <v>1119</v>
      </c>
      <c r="K45" s="619"/>
      <c r="L45" s="678">
        <v>0</v>
      </c>
      <c r="M45" s="679">
        <v>15.531523890000001</v>
      </c>
      <c r="N45" s="679">
        <v>15.531523999999999</v>
      </c>
      <c r="O45" s="679">
        <v>15.531523999999999</v>
      </c>
      <c r="P45" s="679">
        <v>15.531523999999999</v>
      </c>
      <c r="Q45" s="679">
        <v>0</v>
      </c>
      <c r="R45" s="679">
        <v>0</v>
      </c>
      <c r="S45" s="679">
        <v>0</v>
      </c>
      <c r="T45" s="679">
        <v>0</v>
      </c>
      <c r="U45" s="679">
        <v>0</v>
      </c>
      <c r="V45" s="679">
        <v>0</v>
      </c>
      <c r="W45" s="679">
        <v>0</v>
      </c>
      <c r="X45" s="679">
        <v>0</v>
      </c>
      <c r="Y45" s="679">
        <v>0</v>
      </c>
      <c r="Z45" s="679">
        <v>0</v>
      </c>
      <c r="AA45" s="679">
        <v>0</v>
      </c>
      <c r="AB45" s="679">
        <v>0</v>
      </c>
      <c r="AC45" s="679">
        <v>0</v>
      </c>
      <c r="AD45" s="679">
        <v>0</v>
      </c>
      <c r="AE45" s="679">
        <v>0</v>
      </c>
      <c r="AF45" s="679">
        <v>0</v>
      </c>
      <c r="AG45" s="679">
        <v>0</v>
      </c>
      <c r="AH45" s="679">
        <v>0</v>
      </c>
      <c r="AI45" s="679">
        <v>0</v>
      </c>
      <c r="AJ45" s="679">
        <v>0</v>
      </c>
      <c r="AK45" s="679">
        <v>0</v>
      </c>
      <c r="AL45" s="679">
        <v>0</v>
      </c>
      <c r="AM45" s="679">
        <v>0</v>
      </c>
      <c r="AN45" s="679">
        <v>0</v>
      </c>
      <c r="AO45" s="680">
        <v>0</v>
      </c>
      <c r="AP45" s="619"/>
      <c r="AQ45" s="678">
        <v>0</v>
      </c>
      <c r="AR45" s="679">
        <v>75528.763389999993</v>
      </c>
      <c r="AS45" s="679">
        <v>75528.763389999993</v>
      </c>
      <c r="AT45" s="679">
        <v>75528.763389999993</v>
      </c>
      <c r="AU45" s="679">
        <v>75528.763389999993</v>
      </c>
      <c r="AV45" s="679">
        <v>0</v>
      </c>
      <c r="AW45" s="679">
        <v>0</v>
      </c>
      <c r="AX45" s="679">
        <v>0</v>
      </c>
      <c r="AY45" s="679">
        <v>0</v>
      </c>
      <c r="AZ45" s="679">
        <v>0</v>
      </c>
      <c r="BA45" s="679">
        <v>0</v>
      </c>
      <c r="BB45" s="679">
        <v>0</v>
      </c>
      <c r="BC45" s="679">
        <v>0</v>
      </c>
      <c r="BD45" s="679">
        <v>0</v>
      </c>
      <c r="BE45" s="679">
        <v>0</v>
      </c>
      <c r="BF45" s="679">
        <v>0</v>
      </c>
      <c r="BG45" s="679">
        <v>0</v>
      </c>
      <c r="BH45" s="679">
        <v>0</v>
      </c>
      <c r="BI45" s="679">
        <v>0</v>
      </c>
      <c r="BJ45" s="679">
        <v>0</v>
      </c>
      <c r="BK45" s="679">
        <v>0</v>
      </c>
      <c r="BL45" s="679">
        <v>0</v>
      </c>
      <c r="BM45" s="679">
        <v>0</v>
      </c>
      <c r="BN45" s="679">
        <v>0</v>
      </c>
      <c r="BO45" s="679">
        <v>0</v>
      </c>
      <c r="BP45" s="679">
        <v>0</v>
      </c>
      <c r="BQ45" s="679">
        <v>0</v>
      </c>
      <c r="BR45" s="679">
        <v>0</v>
      </c>
      <c r="BS45" s="679">
        <v>0</v>
      </c>
      <c r="BT45" s="680">
        <v>0</v>
      </c>
      <c r="BU45" s="16"/>
    </row>
    <row r="46" spans="2:73" s="17" customFormat="1" ht="15.75">
      <c r="B46" s="674" t="s">
        <v>1105</v>
      </c>
      <c r="C46" s="674" t="s">
        <v>1111</v>
      </c>
      <c r="D46" s="674" t="s">
        <v>17</v>
      </c>
      <c r="E46" s="674" t="s">
        <v>1107</v>
      </c>
      <c r="F46" s="674" t="s">
        <v>1118</v>
      </c>
      <c r="G46" s="674" t="s">
        <v>1108</v>
      </c>
      <c r="H46" s="871">
        <v>2012</v>
      </c>
      <c r="I46" s="630"/>
      <c r="J46" s="630" t="s">
        <v>1119</v>
      </c>
      <c r="K46" s="619"/>
      <c r="L46" s="678">
        <v>0</v>
      </c>
      <c r="M46" s="679">
        <v>0.18522</v>
      </c>
      <c r="N46" s="679">
        <v>0.18522</v>
      </c>
      <c r="O46" s="679">
        <v>0.18522</v>
      </c>
      <c r="P46" s="679">
        <v>0.18522</v>
      </c>
      <c r="Q46" s="679">
        <v>0.18522</v>
      </c>
      <c r="R46" s="679">
        <v>0.18522</v>
      </c>
      <c r="S46" s="679">
        <v>0.18522</v>
      </c>
      <c r="T46" s="679">
        <v>0.18522</v>
      </c>
      <c r="U46" s="679">
        <v>0.18522</v>
      </c>
      <c r="V46" s="679">
        <v>0.18522</v>
      </c>
      <c r="W46" s="679">
        <v>0.18522</v>
      </c>
      <c r="X46" s="679">
        <v>0.18522</v>
      </c>
      <c r="Y46" s="679">
        <v>0.18522</v>
      </c>
      <c r="Z46" s="679">
        <v>0.18522</v>
      </c>
      <c r="AA46" s="679">
        <v>0</v>
      </c>
      <c r="AB46" s="679">
        <v>0</v>
      </c>
      <c r="AC46" s="679">
        <v>0</v>
      </c>
      <c r="AD46" s="679">
        <v>0</v>
      </c>
      <c r="AE46" s="679">
        <v>0</v>
      </c>
      <c r="AF46" s="679">
        <v>0</v>
      </c>
      <c r="AG46" s="679">
        <v>0</v>
      </c>
      <c r="AH46" s="679">
        <v>0</v>
      </c>
      <c r="AI46" s="679">
        <v>0</v>
      </c>
      <c r="AJ46" s="679">
        <v>0</v>
      </c>
      <c r="AK46" s="679">
        <v>0</v>
      </c>
      <c r="AL46" s="679">
        <v>0</v>
      </c>
      <c r="AM46" s="679">
        <v>0</v>
      </c>
      <c r="AN46" s="679">
        <v>0</v>
      </c>
      <c r="AO46" s="680">
        <v>0</v>
      </c>
      <c r="AP46" s="619"/>
      <c r="AQ46" s="678">
        <v>0</v>
      </c>
      <c r="AR46" s="679">
        <v>1330.84</v>
      </c>
      <c r="AS46" s="679">
        <v>1330.84</v>
      </c>
      <c r="AT46" s="679">
        <v>1330.84</v>
      </c>
      <c r="AU46" s="679">
        <v>1330.84</v>
      </c>
      <c r="AV46" s="679">
        <v>1330.84</v>
      </c>
      <c r="AW46" s="679">
        <v>1330.84</v>
      </c>
      <c r="AX46" s="679">
        <v>1330.84</v>
      </c>
      <c r="AY46" s="679">
        <v>1330.84</v>
      </c>
      <c r="AZ46" s="679">
        <v>1330.84</v>
      </c>
      <c r="BA46" s="679">
        <v>1330.84</v>
      </c>
      <c r="BB46" s="679">
        <v>1330.84</v>
      </c>
      <c r="BC46" s="679">
        <v>1330.84</v>
      </c>
      <c r="BD46" s="679">
        <v>1330.84</v>
      </c>
      <c r="BE46" s="679">
        <v>1330.84</v>
      </c>
      <c r="BF46" s="679">
        <v>0</v>
      </c>
      <c r="BG46" s="679">
        <v>0</v>
      </c>
      <c r="BH46" s="679">
        <v>0</v>
      </c>
      <c r="BI46" s="679">
        <v>0</v>
      </c>
      <c r="BJ46" s="679">
        <v>0</v>
      </c>
      <c r="BK46" s="679">
        <v>0</v>
      </c>
      <c r="BL46" s="679">
        <v>0</v>
      </c>
      <c r="BM46" s="679">
        <v>0</v>
      </c>
      <c r="BN46" s="679">
        <v>0</v>
      </c>
      <c r="BO46" s="679">
        <v>0</v>
      </c>
      <c r="BP46" s="679">
        <v>0</v>
      </c>
      <c r="BQ46" s="679">
        <v>0</v>
      </c>
      <c r="BR46" s="679">
        <v>0</v>
      </c>
      <c r="BS46" s="679">
        <v>0</v>
      </c>
      <c r="BT46" s="680">
        <v>0</v>
      </c>
      <c r="BU46" s="16"/>
    </row>
    <row r="47" spans="2:73" s="17" customFormat="1" ht="15.75" hidden="1">
      <c r="B47" s="674" t="s">
        <v>1105</v>
      </c>
      <c r="C47" s="674" t="s">
        <v>1106</v>
      </c>
      <c r="D47" s="674" t="s">
        <v>2</v>
      </c>
      <c r="E47" s="674" t="s">
        <v>1107</v>
      </c>
      <c r="F47" s="674" t="s">
        <v>29</v>
      </c>
      <c r="G47" s="674" t="s">
        <v>1108</v>
      </c>
      <c r="H47" s="871">
        <v>2012</v>
      </c>
      <c r="I47" s="630"/>
      <c r="J47" s="630" t="s">
        <v>1119</v>
      </c>
      <c r="K47" s="619"/>
      <c r="L47" s="678">
        <v>0</v>
      </c>
      <c r="M47" s="679">
        <v>19.133084369999999</v>
      </c>
      <c r="N47" s="679">
        <v>19.133084</v>
      </c>
      <c r="O47" s="679">
        <v>19.133084</v>
      </c>
      <c r="P47" s="679">
        <v>18.79203</v>
      </c>
      <c r="Q47" s="679">
        <v>0</v>
      </c>
      <c r="R47" s="679">
        <v>0</v>
      </c>
      <c r="S47" s="679">
        <v>0</v>
      </c>
      <c r="T47" s="679">
        <v>0</v>
      </c>
      <c r="U47" s="679">
        <v>0</v>
      </c>
      <c r="V47" s="679">
        <v>0</v>
      </c>
      <c r="W47" s="679">
        <v>0</v>
      </c>
      <c r="X47" s="679">
        <v>0</v>
      </c>
      <c r="Y47" s="679">
        <v>0</v>
      </c>
      <c r="Z47" s="679">
        <v>0</v>
      </c>
      <c r="AA47" s="679">
        <v>0</v>
      </c>
      <c r="AB47" s="679">
        <v>0</v>
      </c>
      <c r="AC47" s="679">
        <v>0</v>
      </c>
      <c r="AD47" s="679">
        <v>0</v>
      </c>
      <c r="AE47" s="679">
        <v>0</v>
      </c>
      <c r="AF47" s="679">
        <v>0</v>
      </c>
      <c r="AG47" s="679">
        <v>0</v>
      </c>
      <c r="AH47" s="679">
        <v>0</v>
      </c>
      <c r="AI47" s="679">
        <v>0</v>
      </c>
      <c r="AJ47" s="679">
        <v>0</v>
      </c>
      <c r="AK47" s="679">
        <v>0</v>
      </c>
      <c r="AL47" s="679">
        <v>0</v>
      </c>
      <c r="AM47" s="679">
        <v>0</v>
      </c>
      <c r="AN47" s="679">
        <v>0</v>
      </c>
      <c r="AO47" s="680">
        <v>0</v>
      </c>
      <c r="AP47" s="619"/>
      <c r="AQ47" s="678">
        <v>0</v>
      </c>
      <c r="AR47" s="679">
        <v>33812.339469999999</v>
      </c>
      <c r="AS47" s="679">
        <v>33812.339469999999</v>
      </c>
      <c r="AT47" s="679">
        <v>33812.339469999999</v>
      </c>
      <c r="AU47" s="679">
        <v>33507.349829999999</v>
      </c>
      <c r="AV47" s="679">
        <v>0</v>
      </c>
      <c r="AW47" s="679">
        <v>0</v>
      </c>
      <c r="AX47" s="679">
        <v>0</v>
      </c>
      <c r="AY47" s="679">
        <v>0</v>
      </c>
      <c r="AZ47" s="679">
        <v>0</v>
      </c>
      <c r="BA47" s="679">
        <v>0</v>
      </c>
      <c r="BB47" s="679">
        <v>0</v>
      </c>
      <c r="BC47" s="679">
        <v>0</v>
      </c>
      <c r="BD47" s="679">
        <v>0</v>
      </c>
      <c r="BE47" s="679">
        <v>0</v>
      </c>
      <c r="BF47" s="679">
        <v>0</v>
      </c>
      <c r="BG47" s="679">
        <v>0</v>
      </c>
      <c r="BH47" s="679">
        <v>0</v>
      </c>
      <c r="BI47" s="679">
        <v>0</v>
      </c>
      <c r="BJ47" s="679">
        <v>0</v>
      </c>
      <c r="BK47" s="679">
        <v>0</v>
      </c>
      <c r="BL47" s="679">
        <v>0</v>
      </c>
      <c r="BM47" s="679">
        <v>0</v>
      </c>
      <c r="BN47" s="679">
        <v>0</v>
      </c>
      <c r="BO47" s="679">
        <v>0</v>
      </c>
      <c r="BP47" s="679">
        <v>0</v>
      </c>
      <c r="BQ47" s="679">
        <v>0</v>
      </c>
      <c r="BR47" s="679">
        <v>0</v>
      </c>
      <c r="BS47" s="679">
        <v>0</v>
      </c>
      <c r="BT47" s="680">
        <v>0</v>
      </c>
      <c r="BU47" s="16"/>
    </row>
    <row r="48" spans="2:73" s="17" customFormat="1" ht="15.75">
      <c r="B48" s="674" t="s">
        <v>1105</v>
      </c>
      <c r="C48" s="674" t="s">
        <v>1106</v>
      </c>
      <c r="D48" s="674" t="s">
        <v>1</v>
      </c>
      <c r="E48" s="674" t="s">
        <v>1107</v>
      </c>
      <c r="F48" s="674" t="s">
        <v>29</v>
      </c>
      <c r="G48" s="674" t="s">
        <v>1108</v>
      </c>
      <c r="H48" s="871">
        <v>2012</v>
      </c>
      <c r="I48" s="630"/>
      <c r="J48" s="630" t="s">
        <v>1119</v>
      </c>
      <c r="K48" s="619"/>
      <c r="L48" s="678">
        <v>0</v>
      </c>
      <c r="M48" s="679">
        <v>95.591792600000005</v>
      </c>
      <c r="N48" s="679">
        <v>95.591792999999996</v>
      </c>
      <c r="O48" s="679">
        <v>95.591792999999996</v>
      </c>
      <c r="P48" s="679">
        <v>92.955903000000006</v>
      </c>
      <c r="Q48" s="679">
        <v>51.215915000000003</v>
      </c>
      <c r="R48" s="679">
        <v>0</v>
      </c>
      <c r="S48" s="679">
        <v>0</v>
      </c>
      <c r="T48" s="679">
        <v>0</v>
      </c>
      <c r="U48" s="679">
        <v>0</v>
      </c>
      <c r="V48" s="679">
        <v>0</v>
      </c>
      <c r="W48" s="679">
        <v>0</v>
      </c>
      <c r="X48" s="679">
        <v>0</v>
      </c>
      <c r="Y48" s="679">
        <v>0</v>
      </c>
      <c r="Z48" s="679">
        <v>0</v>
      </c>
      <c r="AA48" s="679">
        <v>0</v>
      </c>
      <c r="AB48" s="679">
        <v>0</v>
      </c>
      <c r="AC48" s="679">
        <v>0</v>
      </c>
      <c r="AD48" s="679">
        <v>0</v>
      </c>
      <c r="AE48" s="679">
        <v>0</v>
      </c>
      <c r="AF48" s="679">
        <v>0</v>
      </c>
      <c r="AG48" s="679">
        <v>0</v>
      </c>
      <c r="AH48" s="679">
        <v>0</v>
      </c>
      <c r="AI48" s="679">
        <v>0</v>
      </c>
      <c r="AJ48" s="679">
        <v>0</v>
      </c>
      <c r="AK48" s="679">
        <v>0</v>
      </c>
      <c r="AL48" s="679">
        <v>0</v>
      </c>
      <c r="AM48" s="679">
        <v>0</v>
      </c>
      <c r="AN48" s="679">
        <v>0</v>
      </c>
      <c r="AO48" s="680">
        <v>0</v>
      </c>
      <c r="AP48" s="619"/>
      <c r="AQ48" s="678">
        <v>0</v>
      </c>
      <c r="AR48" s="679">
        <v>669778.14720000001</v>
      </c>
      <c r="AS48" s="679">
        <v>669778.14720000001</v>
      </c>
      <c r="AT48" s="679">
        <v>669778.14720000001</v>
      </c>
      <c r="AU48" s="679">
        <v>667420.99100000004</v>
      </c>
      <c r="AV48" s="679">
        <v>389534.70510000002</v>
      </c>
      <c r="AW48" s="679">
        <v>0</v>
      </c>
      <c r="AX48" s="679">
        <v>0</v>
      </c>
      <c r="AY48" s="679">
        <v>0</v>
      </c>
      <c r="AZ48" s="679">
        <v>0</v>
      </c>
      <c r="BA48" s="679">
        <v>0</v>
      </c>
      <c r="BB48" s="679">
        <v>0</v>
      </c>
      <c r="BC48" s="679">
        <v>0</v>
      </c>
      <c r="BD48" s="679">
        <v>0</v>
      </c>
      <c r="BE48" s="679">
        <v>0</v>
      </c>
      <c r="BF48" s="679">
        <v>0</v>
      </c>
      <c r="BG48" s="679">
        <v>0</v>
      </c>
      <c r="BH48" s="679">
        <v>0</v>
      </c>
      <c r="BI48" s="679">
        <v>0</v>
      </c>
      <c r="BJ48" s="679">
        <v>0</v>
      </c>
      <c r="BK48" s="679">
        <v>0</v>
      </c>
      <c r="BL48" s="679">
        <v>0</v>
      </c>
      <c r="BM48" s="679">
        <v>0</v>
      </c>
      <c r="BN48" s="679">
        <v>0</v>
      </c>
      <c r="BO48" s="679">
        <v>0</v>
      </c>
      <c r="BP48" s="679">
        <v>0</v>
      </c>
      <c r="BQ48" s="679">
        <v>0</v>
      </c>
      <c r="BR48" s="679">
        <v>0</v>
      </c>
      <c r="BS48" s="679">
        <v>0</v>
      </c>
      <c r="BT48" s="680">
        <v>0</v>
      </c>
      <c r="BU48" s="16"/>
    </row>
    <row r="49" spans="2:73" s="17" customFormat="1" ht="15.75">
      <c r="B49" s="674" t="s">
        <v>1105</v>
      </c>
      <c r="C49" s="674" t="s">
        <v>1106</v>
      </c>
      <c r="D49" s="674" t="s">
        <v>5</v>
      </c>
      <c r="E49" s="674" t="s">
        <v>1107</v>
      </c>
      <c r="F49" s="674" t="s">
        <v>29</v>
      </c>
      <c r="G49" s="674" t="s">
        <v>1108</v>
      </c>
      <c r="H49" s="871">
        <v>2012</v>
      </c>
      <c r="I49" s="630"/>
      <c r="J49" s="630" t="s">
        <v>1119</v>
      </c>
      <c r="K49" s="619"/>
      <c r="L49" s="678">
        <v>0</v>
      </c>
      <c r="M49" s="679">
        <v>59.83350944</v>
      </c>
      <c r="N49" s="679">
        <v>59.833508999999999</v>
      </c>
      <c r="O49" s="679">
        <v>59.833508999999999</v>
      </c>
      <c r="P49" s="679">
        <v>59.833508999999999</v>
      </c>
      <c r="Q49" s="679">
        <v>54.766767000000002</v>
      </c>
      <c r="R49" s="679">
        <v>46.345590999999999</v>
      </c>
      <c r="S49" s="679">
        <v>34.695833999999998</v>
      </c>
      <c r="T49" s="679">
        <v>34.567731999999999</v>
      </c>
      <c r="U49" s="679">
        <v>34.567731999999999</v>
      </c>
      <c r="V49" s="679">
        <v>22.293112000000001</v>
      </c>
      <c r="W49" s="679">
        <v>8.7219394000000001</v>
      </c>
      <c r="X49" s="679">
        <v>8.7211736000000002</v>
      </c>
      <c r="Y49" s="679">
        <v>8.7211736000000002</v>
      </c>
      <c r="Z49" s="679">
        <v>8.5715119000000008</v>
      </c>
      <c r="AA49" s="679">
        <v>8.5715119000000008</v>
      </c>
      <c r="AB49" s="679">
        <v>8.3585470999999991</v>
      </c>
      <c r="AC49" s="679">
        <v>2.3452470999999999</v>
      </c>
      <c r="AD49" s="679">
        <v>2.3452470999999999</v>
      </c>
      <c r="AE49" s="679">
        <v>2.3452470999999999</v>
      </c>
      <c r="AF49" s="679">
        <v>2.3452470999999999</v>
      </c>
      <c r="AG49" s="679">
        <v>0</v>
      </c>
      <c r="AH49" s="679">
        <v>0</v>
      </c>
      <c r="AI49" s="679">
        <v>0</v>
      </c>
      <c r="AJ49" s="679">
        <v>0</v>
      </c>
      <c r="AK49" s="679">
        <v>0</v>
      </c>
      <c r="AL49" s="679">
        <v>0</v>
      </c>
      <c r="AM49" s="679">
        <v>0</v>
      </c>
      <c r="AN49" s="679">
        <v>0</v>
      </c>
      <c r="AO49" s="680">
        <v>0</v>
      </c>
      <c r="AP49" s="619"/>
      <c r="AQ49" s="678">
        <v>0</v>
      </c>
      <c r="AR49" s="679">
        <v>1082742.9469999999</v>
      </c>
      <c r="AS49" s="679">
        <v>1082742.9469999999</v>
      </c>
      <c r="AT49" s="679">
        <v>1082742.9469999999</v>
      </c>
      <c r="AU49" s="679">
        <v>1082742.9469999999</v>
      </c>
      <c r="AV49" s="679">
        <v>973317.03</v>
      </c>
      <c r="AW49" s="679">
        <v>791445.7683</v>
      </c>
      <c r="AX49" s="679">
        <v>539847.18740000005</v>
      </c>
      <c r="AY49" s="679">
        <v>538725.0159</v>
      </c>
      <c r="AZ49" s="679">
        <v>538725.0159</v>
      </c>
      <c r="BA49" s="679">
        <v>273631.31280000001</v>
      </c>
      <c r="BB49" s="679">
        <v>203070.1251</v>
      </c>
      <c r="BC49" s="679">
        <v>196759.03880000001</v>
      </c>
      <c r="BD49" s="679">
        <v>196759.03880000001</v>
      </c>
      <c r="BE49" s="679">
        <v>183022.32860000001</v>
      </c>
      <c r="BF49" s="679">
        <v>183022.32860000001</v>
      </c>
      <c r="BG49" s="679">
        <v>180518.67329999999</v>
      </c>
      <c r="BH49" s="679">
        <v>50650.057999999997</v>
      </c>
      <c r="BI49" s="679">
        <v>50650.057999999997</v>
      </c>
      <c r="BJ49" s="679">
        <v>50650.057800000002</v>
      </c>
      <c r="BK49" s="679">
        <v>50650.057999999997</v>
      </c>
      <c r="BL49" s="679">
        <v>0</v>
      </c>
      <c r="BM49" s="679">
        <v>0</v>
      </c>
      <c r="BN49" s="679">
        <v>0</v>
      </c>
      <c r="BO49" s="679">
        <v>0</v>
      </c>
      <c r="BP49" s="679">
        <v>0</v>
      </c>
      <c r="BQ49" s="679">
        <v>0</v>
      </c>
      <c r="BR49" s="679">
        <v>0</v>
      </c>
      <c r="BS49" s="679">
        <v>0</v>
      </c>
      <c r="BT49" s="680">
        <v>0</v>
      </c>
      <c r="BU49" s="16"/>
    </row>
    <row r="50" spans="2:73" s="17" customFormat="1" ht="15.75">
      <c r="B50" s="674" t="s">
        <v>1105</v>
      </c>
      <c r="C50" s="674" t="s">
        <v>1106</v>
      </c>
      <c r="D50" s="674" t="s">
        <v>4</v>
      </c>
      <c r="E50" s="674" t="s">
        <v>1107</v>
      </c>
      <c r="F50" s="674" t="s">
        <v>29</v>
      </c>
      <c r="G50" s="674" t="s">
        <v>1108</v>
      </c>
      <c r="H50" s="871">
        <v>2012</v>
      </c>
      <c r="I50" s="630"/>
      <c r="J50" s="630" t="s">
        <v>1119</v>
      </c>
      <c r="K50" s="619"/>
      <c r="L50" s="678">
        <v>0</v>
      </c>
      <c r="M50" s="679">
        <v>9.3153559450000003</v>
      </c>
      <c r="N50" s="679">
        <v>9.3153559000000001</v>
      </c>
      <c r="O50" s="679">
        <v>9.3153559000000001</v>
      </c>
      <c r="P50" s="679">
        <v>9.3153559000000001</v>
      </c>
      <c r="Q50" s="679">
        <v>9.2760338000000004</v>
      </c>
      <c r="R50" s="679">
        <v>9.2760338000000004</v>
      </c>
      <c r="S50" s="679">
        <v>7.9119766</v>
      </c>
      <c r="T50" s="679">
        <v>7.8954582000000002</v>
      </c>
      <c r="U50" s="679">
        <v>7.8954582000000002</v>
      </c>
      <c r="V50" s="679">
        <v>7.8954582000000002</v>
      </c>
      <c r="W50" s="679">
        <v>0.14523449999999999</v>
      </c>
      <c r="X50" s="679">
        <v>0.1451345</v>
      </c>
      <c r="Y50" s="679">
        <v>0.1451345</v>
      </c>
      <c r="Z50" s="679">
        <v>0.13990830000000001</v>
      </c>
      <c r="AA50" s="679">
        <v>0.13990830000000001</v>
      </c>
      <c r="AB50" s="679">
        <v>0.13068540000000001</v>
      </c>
      <c r="AC50" s="679">
        <v>0</v>
      </c>
      <c r="AD50" s="679">
        <v>0</v>
      </c>
      <c r="AE50" s="679">
        <v>0</v>
      </c>
      <c r="AF50" s="679">
        <v>0</v>
      </c>
      <c r="AG50" s="679">
        <v>0</v>
      </c>
      <c r="AH50" s="679">
        <v>0</v>
      </c>
      <c r="AI50" s="679">
        <v>0</v>
      </c>
      <c r="AJ50" s="679">
        <v>0</v>
      </c>
      <c r="AK50" s="679">
        <v>0</v>
      </c>
      <c r="AL50" s="679">
        <v>0</v>
      </c>
      <c r="AM50" s="679">
        <v>0</v>
      </c>
      <c r="AN50" s="679">
        <v>0</v>
      </c>
      <c r="AO50" s="680">
        <v>0</v>
      </c>
      <c r="AP50" s="619"/>
      <c r="AQ50" s="678">
        <v>0</v>
      </c>
      <c r="AR50" s="679">
        <v>56527.205139999998</v>
      </c>
      <c r="AS50" s="679">
        <v>56527.205139999998</v>
      </c>
      <c r="AT50" s="679">
        <v>56527.205139999998</v>
      </c>
      <c r="AU50" s="679">
        <v>56527.205139999998</v>
      </c>
      <c r="AV50" s="679">
        <v>55677.969270000001</v>
      </c>
      <c r="AW50" s="679">
        <v>55677.969270000001</v>
      </c>
      <c r="AX50" s="679">
        <v>26218.566459999998</v>
      </c>
      <c r="AY50" s="679">
        <v>26073.865389999999</v>
      </c>
      <c r="AZ50" s="679">
        <v>26073.865389999999</v>
      </c>
      <c r="BA50" s="679">
        <v>26073.865389999999</v>
      </c>
      <c r="BB50" s="679">
        <v>4234.7954129999998</v>
      </c>
      <c r="BC50" s="679">
        <v>3410.509051</v>
      </c>
      <c r="BD50" s="679">
        <v>3410.509051</v>
      </c>
      <c r="BE50" s="679">
        <v>2930.8256019999999</v>
      </c>
      <c r="BF50" s="679">
        <v>2930.8256019999999</v>
      </c>
      <c r="BG50" s="679">
        <v>2822.3995850000001</v>
      </c>
      <c r="BH50" s="679">
        <v>0</v>
      </c>
      <c r="BI50" s="679">
        <v>0</v>
      </c>
      <c r="BJ50" s="679">
        <v>0</v>
      </c>
      <c r="BK50" s="679">
        <v>0</v>
      </c>
      <c r="BL50" s="679">
        <v>0</v>
      </c>
      <c r="BM50" s="679">
        <v>0</v>
      </c>
      <c r="BN50" s="679">
        <v>0</v>
      </c>
      <c r="BO50" s="679">
        <v>0</v>
      </c>
      <c r="BP50" s="679">
        <v>0</v>
      </c>
      <c r="BQ50" s="679">
        <v>0</v>
      </c>
      <c r="BR50" s="679">
        <v>0</v>
      </c>
      <c r="BS50" s="679">
        <v>0</v>
      </c>
      <c r="BT50" s="680">
        <v>0</v>
      </c>
      <c r="BU50" s="16"/>
    </row>
    <row r="51" spans="2:73" s="17" customFormat="1" ht="15.75">
      <c r="B51" s="674" t="s">
        <v>1105</v>
      </c>
      <c r="C51" s="674" t="s">
        <v>1106</v>
      </c>
      <c r="D51" s="674" t="s">
        <v>3</v>
      </c>
      <c r="E51" s="674" t="s">
        <v>1107</v>
      </c>
      <c r="F51" s="674" t="s">
        <v>29</v>
      </c>
      <c r="G51" s="674" t="s">
        <v>1108</v>
      </c>
      <c r="H51" s="871">
        <v>2012</v>
      </c>
      <c r="I51" s="630"/>
      <c r="J51" s="630" t="s">
        <v>1119</v>
      </c>
      <c r="K51" s="619"/>
      <c r="L51" s="678">
        <v>0</v>
      </c>
      <c r="M51" s="679">
        <v>1091.214694</v>
      </c>
      <c r="N51" s="679">
        <v>1091.2147</v>
      </c>
      <c r="O51" s="679">
        <v>1091.2147</v>
      </c>
      <c r="P51" s="679">
        <v>1091.2147</v>
      </c>
      <c r="Q51" s="679">
        <v>1091.2147</v>
      </c>
      <c r="R51" s="679">
        <v>1091.2147</v>
      </c>
      <c r="S51" s="679">
        <v>1091.2147</v>
      </c>
      <c r="T51" s="679">
        <v>1091.2147</v>
      </c>
      <c r="U51" s="679">
        <v>1091.2147</v>
      </c>
      <c r="V51" s="679">
        <v>1091.2147</v>
      </c>
      <c r="W51" s="679">
        <v>1091.2147</v>
      </c>
      <c r="X51" s="679">
        <v>1091.2147</v>
      </c>
      <c r="Y51" s="679">
        <v>1091.2147</v>
      </c>
      <c r="Z51" s="679">
        <v>1091.2147</v>
      </c>
      <c r="AA51" s="679">
        <v>1091.2147</v>
      </c>
      <c r="AB51" s="679">
        <v>1091.2147</v>
      </c>
      <c r="AC51" s="679">
        <v>1091.2147</v>
      </c>
      <c r="AD51" s="679">
        <v>1091.2147</v>
      </c>
      <c r="AE51" s="679">
        <v>837.02363000000003</v>
      </c>
      <c r="AF51" s="679">
        <v>0</v>
      </c>
      <c r="AG51" s="679">
        <v>0</v>
      </c>
      <c r="AH51" s="679">
        <v>0</v>
      </c>
      <c r="AI51" s="679">
        <v>0</v>
      </c>
      <c r="AJ51" s="679">
        <v>0</v>
      </c>
      <c r="AK51" s="679">
        <v>0</v>
      </c>
      <c r="AL51" s="679">
        <v>0</v>
      </c>
      <c r="AM51" s="679">
        <v>0</v>
      </c>
      <c r="AN51" s="679">
        <v>0</v>
      </c>
      <c r="AO51" s="680">
        <v>0</v>
      </c>
      <c r="AP51" s="619"/>
      <c r="AQ51" s="678">
        <v>0</v>
      </c>
      <c r="AR51" s="679">
        <v>1843135.9450000001</v>
      </c>
      <c r="AS51" s="679">
        <v>1843135.9450000001</v>
      </c>
      <c r="AT51" s="679">
        <v>1843135.9450000001</v>
      </c>
      <c r="AU51" s="679">
        <v>1843135.9450000001</v>
      </c>
      <c r="AV51" s="679">
        <v>1843135.9450000001</v>
      </c>
      <c r="AW51" s="679">
        <v>1843135.9450000001</v>
      </c>
      <c r="AX51" s="679">
        <v>1843135.9450000001</v>
      </c>
      <c r="AY51" s="679">
        <v>1843135.9450000001</v>
      </c>
      <c r="AZ51" s="679">
        <v>1843135.9450000001</v>
      </c>
      <c r="BA51" s="679">
        <v>1843135.9450000001</v>
      </c>
      <c r="BB51" s="679">
        <v>1843135.9450000001</v>
      </c>
      <c r="BC51" s="679">
        <v>1843135.9450000001</v>
      </c>
      <c r="BD51" s="679">
        <v>1843135.9450000001</v>
      </c>
      <c r="BE51" s="679">
        <v>1843135.9450000001</v>
      </c>
      <c r="BF51" s="679">
        <v>1843135.9450000001</v>
      </c>
      <c r="BG51" s="679">
        <v>1843135.9450000001</v>
      </c>
      <c r="BH51" s="679">
        <v>1843135.9</v>
      </c>
      <c r="BI51" s="679">
        <v>1843135.9</v>
      </c>
      <c r="BJ51" s="679">
        <v>1615824.46</v>
      </c>
      <c r="BK51" s="679">
        <v>0</v>
      </c>
      <c r="BL51" s="679">
        <v>0</v>
      </c>
      <c r="BM51" s="679">
        <v>0</v>
      </c>
      <c r="BN51" s="679">
        <v>0</v>
      </c>
      <c r="BO51" s="679">
        <v>0</v>
      </c>
      <c r="BP51" s="679">
        <v>0</v>
      </c>
      <c r="BQ51" s="679">
        <v>0</v>
      </c>
      <c r="BR51" s="679">
        <v>0</v>
      </c>
      <c r="BS51" s="679">
        <v>0</v>
      </c>
      <c r="BT51" s="680">
        <v>0</v>
      </c>
      <c r="BU51" s="16"/>
    </row>
    <row r="52" spans="2:73" s="17" customFormat="1" ht="15.75" hidden="1">
      <c r="B52" s="674" t="s">
        <v>1105</v>
      </c>
      <c r="C52" s="674" t="s">
        <v>1106</v>
      </c>
      <c r="D52" s="674" t="s">
        <v>42</v>
      </c>
      <c r="E52" s="674" t="s">
        <v>1107</v>
      </c>
      <c r="F52" s="674" t="s">
        <v>29</v>
      </c>
      <c r="G52" s="674" t="s">
        <v>1110</v>
      </c>
      <c r="H52" s="871">
        <v>2012</v>
      </c>
      <c r="I52" s="630"/>
      <c r="J52" s="630" t="s">
        <v>1119</v>
      </c>
      <c r="K52" s="619"/>
      <c r="L52" s="678">
        <v>0</v>
      </c>
      <c r="M52" s="679">
        <v>2699.4914389999999</v>
      </c>
      <c r="N52" s="679">
        <v>0</v>
      </c>
      <c r="O52" s="679">
        <v>0</v>
      </c>
      <c r="P52" s="679">
        <v>0</v>
      </c>
      <c r="Q52" s="679">
        <v>0</v>
      </c>
      <c r="R52" s="679">
        <v>0</v>
      </c>
      <c r="S52" s="679">
        <v>0</v>
      </c>
      <c r="T52" s="679">
        <v>0</v>
      </c>
      <c r="U52" s="679">
        <v>0</v>
      </c>
      <c r="V52" s="679">
        <v>0</v>
      </c>
      <c r="W52" s="679">
        <v>0</v>
      </c>
      <c r="X52" s="679">
        <v>0</v>
      </c>
      <c r="Y52" s="679">
        <v>0</v>
      </c>
      <c r="Z52" s="679">
        <v>0</v>
      </c>
      <c r="AA52" s="679">
        <v>0</v>
      </c>
      <c r="AB52" s="679">
        <v>0</v>
      </c>
      <c r="AC52" s="679">
        <v>0</v>
      </c>
      <c r="AD52" s="679">
        <v>0</v>
      </c>
      <c r="AE52" s="679">
        <v>0</v>
      </c>
      <c r="AF52" s="679">
        <v>0</v>
      </c>
      <c r="AG52" s="679">
        <v>0</v>
      </c>
      <c r="AH52" s="679">
        <v>0</v>
      </c>
      <c r="AI52" s="679">
        <v>0</v>
      </c>
      <c r="AJ52" s="679">
        <v>0</v>
      </c>
      <c r="AK52" s="679">
        <v>0</v>
      </c>
      <c r="AL52" s="679">
        <v>0</v>
      </c>
      <c r="AM52" s="679">
        <v>0</v>
      </c>
      <c r="AN52" s="679">
        <v>0</v>
      </c>
      <c r="AO52" s="680">
        <v>0</v>
      </c>
      <c r="AP52" s="619"/>
      <c r="AQ52" s="678">
        <v>0</v>
      </c>
      <c r="AR52" s="679">
        <v>13649.76411</v>
      </c>
      <c r="AS52" s="679">
        <v>0</v>
      </c>
      <c r="AT52" s="679">
        <v>0</v>
      </c>
      <c r="AU52" s="679">
        <v>0</v>
      </c>
      <c r="AV52" s="679">
        <v>0</v>
      </c>
      <c r="AW52" s="679">
        <v>0</v>
      </c>
      <c r="AX52" s="679">
        <v>0</v>
      </c>
      <c r="AY52" s="679">
        <v>0</v>
      </c>
      <c r="AZ52" s="679">
        <v>0</v>
      </c>
      <c r="BA52" s="679">
        <v>0</v>
      </c>
      <c r="BB52" s="679">
        <v>0</v>
      </c>
      <c r="BC52" s="679">
        <v>0</v>
      </c>
      <c r="BD52" s="679">
        <v>0</v>
      </c>
      <c r="BE52" s="679">
        <v>0</v>
      </c>
      <c r="BF52" s="679">
        <v>0</v>
      </c>
      <c r="BG52" s="679">
        <v>0</v>
      </c>
      <c r="BH52" s="679">
        <v>0</v>
      </c>
      <c r="BI52" s="679">
        <v>0</v>
      </c>
      <c r="BJ52" s="679">
        <v>0</v>
      </c>
      <c r="BK52" s="679">
        <v>0</v>
      </c>
      <c r="BL52" s="679">
        <v>0</v>
      </c>
      <c r="BM52" s="679">
        <v>0</v>
      </c>
      <c r="BN52" s="679">
        <v>0</v>
      </c>
      <c r="BO52" s="679">
        <v>0</v>
      </c>
      <c r="BP52" s="679">
        <v>0</v>
      </c>
      <c r="BQ52" s="679">
        <v>0</v>
      </c>
      <c r="BR52" s="679">
        <v>0</v>
      </c>
      <c r="BS52" s="679">
        <v>0</v>
      </c>
      <c r="BT52" s="680">
        <v>0</v>
      </c>
      <c r="BU52" s="16"/>
    </row>
    <row r="53" spans="2:73">
      <c r="B53" s="674" t="s">
        <v>1105</v>
      </c>
      <c r="C53" s="674" t="s">
        <v>1120</v>
      </c>
      <c r="D53" s="674" t="s">
        <v>14</v>
      </c>
      <c r="E53" s="674" t="s">
        <v>1107</v>
      </c>
      <c r="F53" s="674" t="s">
        <v>29</v>
      </c>
      <c r="G53" s="674" t="s">
        <v>1108</v>
      </c>
      <c r="H53" s="871">
        <v>2012</v>
      </c>
      <c r="I53" s="630"/>
      <c r="J53" s="630" t="s">
        <v>1119</v>
      </c>
      <c r="K53" s="619"/>
      <c r="L53" s="678">
        <v>0</v>
      </c>
      <c r="M53" s="679">
        <v>23.966945089999999</v>
      </c>
      <c r="N53" s="679">
        <v>23.966944999999999</v>
      </c>
      <c r="O53" s="679">
        <v>23.966944999999999</v>
      </c>
      <c r="P53" s="679">
        <v>23.966944999999999</v>
      </c>
      <c r="Q53" s="679">
        <v>23.945958999999998</v>
      </c>
      <c r="R53" s="679">
        <v>23.945958999999998</v>
      </c>
      <c r="S53" s="679">
        <v>23.146373000000001</v>
      </c>
      <c r="T53" s="679">
        <v>23.146373000000001</v>
      </c>
      <c r="U53" s="679">
        <v>13.387536000000001</v>
      </c>
      <c r="V53" s="679">
        <v>10.726761</v>
      </c>
      <c r="W53" s="679">
        <v>9.2998320999999997</v>
      </c>
      <c r="X53" s="679">
        <v>9.2998320999999997</v>
      </c>
      <c r="Y53" s="679">
        <v>7.4632158000000004</v>
      </c>
      <c r="Z53" s="679">
        <v>7.4632158000000004</v>
      </c>
      <c r="AA53" s="679">
        <v>3.8423832999999998</v>
      </c>
      <c r="AB53" s="679">
        <v>3.7686533</v>
      </c>
      <c r="AC53" s="679">
        <v>3.7686533</v>
      </c>
      <c r="AD53" s="679">
        <v>3.7686533</v>
      </c>
      <c r="AE53" s="679">
        <v>3.7686533</v>
      </c>
      <c r="AF53" s="679">
        <v>3.7686533</v>
      </c>
      <c r="AG53" s="679">
        <v>1.8030832999999999</v>
      </c>
      <c r="AH53" s="679">
        <v>0</v>
      </c>
      <c r="AI53" s="679">
        <v>0</v>
      </c>
      <c r="AJ53" s="679">
        <v>0</v>
      </c>
      <c r="AK53" s="679">
        <v>0</v>
      </c>
      <c r="AL53" s="679">
        <v>0</v>
      </c>
      <c r="AM53" s="679">
        <v>0</v>
      </c>
      <c r="AN53" s="679">
        <v>0</v>
      </c>
      <c r="AO53" s="680">
        <v>0</v>
      </c>
      <c r="AP53" s="619"/>
      <c r="AQ53" s="678">
        <v>0</v>
      </c>
      <c r="AR53" s="679">
        <v>286838.78889999999</v>
      </c>
      <c r="AS53" s="679">
        <v>286838.78860000003</v>
      </c>
      <c r="AT53" s="679">
        <v>286838.78860000003</v>
      </c>
      <c r="AU53" s="679">
        <v>286838.78889999999</v>
      </c>
      <c r="AV53" s="679">
        <v>281079.78889999999</v>
      </c>
      <c r="AW53" s="679">
        <v>281079.78889999999</v>
      </c>
      <c r="AX53" s="679">
        <v>265687.24239999999</v>
      </c>
      <c r="AY53" s="679">
        <v>259543.41620000001</v>
      </c>
      <c r="AZ53" s="679">
        <v>71679.416200000007</v>
      </c>
      <c r="BA53" s="679">
        <v>69194.416200000007</v>
      </c>
      <c r="BB53" s="679">
        <v>53331.116090000003</v>
      </c>
      <c r="BC53" s="679">
        <v>53331.116090000003</v>
      </c>
      <c r="BD53" s="679">
        <v>47225</v>
      </c>
      <c r="BE53" s="679">
        <v>47225</v>
      </c>
      <c r="BF53" s="679">
        <v>18875</v>
      </c>
      <c r="BG53" s="679">
        <v>18267</v>
      </c>
      <c r="BH53" s="679">
        <v>18267</v>
      </c>
      <c r="BI53" s="679">
        <v>18267</v>
      </c>
      <c r="BJ53" s="679">
        <v>18267</v>
      </c>
      <c r="BK53" s="679">
        <v>18267</v>
      </c>
      <c r="BL53" s="679">
        <v>13293</v>
      </c>
      <c r="BM53" s="679">
        <v>0</v>
      </c>
      <c r="BN53" s="679">
        <v>0</v>
      </c>
      <c r="BO53" s="679">
        <v>0</v>
      </c>
      <c r="BP53" s="679">
        <v>0</v>
      </c>
      <c r="BQ53" s="679">
        <v>0</v>
      </c>
      <c r="BR53" s="679">
        <v>0</v>
      </c>
      <c r="BS53" s="679">
        <v>0</v>
      </c>
      <c r="BT53" s="680">
        <v>0</v>
      </c>
    </row>
    <row r="54" spans="2:73" hidden="1">
      <c r="B54" s="674" t="s">
        <v>1105</v>
      </c>
      <c r="C54" s="674" t="s">
        <v>1115</v>
      </c>
      <c r="D54" s="674" t="s">
        <v>9</v>
      </c>
      <c r="E54" s="674" t="s">
        <v>1107</v>
      </c>
      <c r="F54" s="674" t="s">
        <v>1115</v>
      </c>
      <c r="G54" s="674" t="s">
        <v>1110</v>
      </c>
      <c r="H54" s="871">
        <v>2012</v>
      </c>
      <c r="I54" s="630"/>
      <c r="J54" s="630" t="s">
        <v>1119</v>
      </c>
      <c r="K54" s="619"/>
      <c r="L54" s="678">
        <v>0</v>
      </c>
      <c r="M54" s="679">
        <v>6444.5664640000005</v>
      </c>
      <c r="N54" s="679">
        <v>0</v>
      </c>
      <c r="O54" s="679">
        <v>0</v>
      </c>
      <c r="P54" s="679">
        <v>0</v>
      </c>
      <c r="Q54" s="679">
        <v>0</v>
      </c>
      <c r="R54" s="679">
        <v>0</v>
      </c>
      <c r="S54" s="679">
        <v>0</v>
      </c>
      <c r="T54" s="679">
        <v>0</v>
      </c>
      <c r="U54" s="679">
        <v>0</v>
      </c>
      <c r="V54" s="679">
        <v>0</v>
      </c>
      <c r="W54" s="679">
        <v>0</v>
      </c>
      <c r="X54" s="679">
        <v>0</v>
      </c>
      <c r="Y54" s="679">
        <v>0</v>
      </c>
      <c r="Z54" s="679">
        <v>0</v>
      </c>
      <c r="AA54" s="679">
        <v>0</v>
      </c>
      <c r="AB54" s="679">
        <v>0</v>
      </c>
      <c r="AC54" s="679">
        <v>0</v>
      </c>
      <c r="AD54" s="679">
        <v>0</v>
      </c>
      <c r="AE54" s="679">
        <v>0</v>
      </c>
      <c r="AF54" s="679">
        <v>0</v>
      </c>
      <c r="AG54" s="679">
        <v>0</v>
      </c>
      <c r="AH54" s="679">
        <v>0</v>
      </c>
      <c r="AI54" s="679">
        <v>0</v>
      </c>
      <c r="AJ54" s="679">
        <v>0</v>
      </c>
      <c r="AK54" s="679">
        <v>0</v>
      </c>
      <c r="AL54" s="679">
        <v>0</v>
      </c>
      <c r="AM54" s="679">
        <v>0</v>
      </c>
      <c r="AN54" s="679">
        <v>0</v>
      </c>
      <c r="AO54" s="680">
        <v>0</v>
      </c>
      <c r="AP54" s="619"/>
      <c r="AQ54" s="678">
        <v>0</v>
      </c>
      <c r="AR54" s="679">
        <v>155311.20000000001</v>
      </c>
      <c r="AS54" s="679">
        <v>0</v>
      </c>
      <c r="AT54" s="679">
        <v>0</v>
      </c>
      <c r="AU54" s="679">
        <v>0</v>
      </c>
      <c r="AV54" s="679">
        <v>0</v>
      </c>
      <c r="AW54" s="679">
        <v>0</v>
      </c>
      <c r="AX54" s="679">
        <v>0</v>
      </c>
      <c r="AY54" s="679">
        <v>0</v>
      </c>
      <c r="AZ54" s="679">
        <v>0</v>
      </c>
      <c r="BA54" s="679">
        <v>0</v>
      </c>
      <c r="BB54" s="679">
        <v>0</v>
      </c>
      <c r="BC54" s="679">
        <v>0</v>
      </c>
      <c r="BD54" s="679">
        <v>0</v>
      </c>
      <c r="BE54" s="679">
        <v>0</v>
      </c>
      <c r="BF54" s="679">
        <v>0</v>
      </c>
      <c r="BG54" s="679">
        <v>0</v>
      </c>
      <c r="BH54" s="679">
        <v>0</v>
      </c>
      <c r="BI54" s="679">
        <v>0</v>
      </c>
      <c r="BJ54" s="679">
        <v>0</v>
      </c>
      <c r="BK54" s="679">
        <v>0</v>
      </c>
      <c r="BL54" s="679">
        <v>0</v>
      </c>
      <c r="BM54" s="679">
        <v>0</v>
      </c>
      <c r="BN54" s="679">
        <v>0</v>
      </c>
      <c r="BO54" s="679">
        <v>0</v>
      </c>
      <c r="BP54" s="679">
        <v>0</v>
      </c>
      <c r="BQ54" s="679">
        <v>0</v>
      </c>
      <c r="BR54" s="679">
        <v>0</v>
      </c>
      <c r="BS54" s="679">
        <v>0</v>
      </c>
      <c r="BT54" s="680">
        <v>0</v>
      </c>
    </row>
    <row r="55" spans="2:73">
      <c r="B55" s="674" t="s">
        <v>1105</v>
      </c>
      <c r="C55" s="674" t="s">
        <v>1116</v>
      </c>
      <c r="D55" s="674" t="s">
        <v>17</v>
      </c>
      <c r="E55" s="674" t="s">
        <v>1107</v>
      </c>
      <c r="F55" s="674" t="s">
        <v>1118</v>
      </c>
      <c r="G55" s="674" t="s">
        <v>1108</v>
      </c>
      <c r="H55" s="871">
        <v>2012</v>
      </c>
      <c r="I55" s="630"/>
      <c r="J55" s="630" t="s">
        <v>1119</v>
      </c>
      <c r="K55" s="619"/>
      <c r="L55" s="678">
        <v>0</v>
      </c>
      <c r="M55" s="679">
        <v>146.28842059999999</v>
      </c>
      <c r="N55" s="679">
        <v>146.28842</v>
      </c>
      <c r="O55" s="679">
        <v>146.28842</v>
      </c>
      <c r="P55" s="679">
        <v>146.28842</v>
      </c>
      <c r="Q55" s="679">
        <v>146.28842</v>
      </c>
      <c r="R55" s="679">
        <v>146.28842</v>
      </c>
      <c r="S55" s="679">
        <v>146.28842</v>
      </c>
      <c r="T55" s="679">
        <v>146.28842</v>
      </c>
      <c r="U55" s="679">
        <v>146.28842</v>
      </c>
      <c r="V55" s="679">
        <v>146.28842</v>
      </c>
      <c r="W55" s="679">
        <v>146.28842</v>
      </c>
      <c r="X55" s="679">
        <v>146.28842</v>
      </c>
      <c r="Y55" s="679">
        <v>0</v>
      </c>
      <c r="Z55" s="679">
        <v>0</v>
      </c>
      <c r="AA55" s="679">
        <v>0</v>
      </c>
      <c r="AB55" s="679">
        <v>0</v>
      </c>
      <c r="AC55" s="679">
        <v>0</v>
      </c>
      <c r="AD55" s="679">
        <v>0</v>
      </c>
      <c r="AE55" s="679">
        <v>0</v>
      </c>
      <c r="AF55" s="679">
        <v>0</v>
      </c>
      <c r="AG55" s="679">
        <v>0</v>
      </c>
      <c r="AH55" s="679">
        <v>0</v>
      </c>
      <c r="AI55" s="679">
        <v>0</v>
      </c>
      <c r="AJ55" s="679">
        <v>0</v>
      </c>
      <c r="AK55" s="679">
        <v>0</v>
      </c>
      <c r="AL55" s="679">
        <v>0</v>
      </c>
      <c r="AM55" s="679">
        <v>0</v>
      </c>
      <c r="AN55" s="679">
        <v>0</v>
      </c>
      <c r="AO55" s="680">
        <v>0</v>
      </c>
      <c r="AP55" s="619"/>
      <c r="AQ55" s="678">
        <v>0</v>
      </c>
      <c r="AR55" s="679">
        <v>582163.87170000002</v>
      </c>
      <c r="AS55" s="679">
        <v>582163.87170000002</v>
      </c>
      <c r="AT55" s="679">
        <v>582163.87170000002</v>
      </c>
      <c r="AU55" s="679">
        <v>582163.87170000002</v>
      </c>
      <c r="AV55" s="679">
        <v>582163.87170000002</v>
      </c>
      <c r="AW55" s="679">
        <v>582163.87170000002</v>
      </c>
      <c r="AX55" s="679">
        <v>582163.87170000002</v>
      </c>
      <c r="AY55" s="679">
        <v>582163.87170000002</v>
      </c>
      <c r="AZ55" s="679">
        <v>582163.87170000002</v>
      </c>
      <c r="BA55" s="679">
        <v>582163.87170000002</v>
      </c>
      <c r="BB55" s="679">
        <v>582163.87170000002</v>
      </c>
      <c r="BC55" s="679">
        <v>582163.87170000002</v>
      </c>
      <c r="BD55" s="679">
        <v>0</v>
      </c>
      <c r="BE55" s="679">
        <v>0</v>
      </c>
      <c r="BF55" s="679">
        <v>0</v>
      </c>
      <c r="BG55" s="679">
        <v>0</v>
      </c>
      <c r="BH55" s="679">
        <v>0</v>
      </c>
      <c r="BI55" s="679">
        <v>0</v>
      </c>
      <c r="BJ55" s="679">
        <v>0</v>
      </c>
      <c r="BK55" s="679">
        <v>0</v>
      </c>
      <c r="BL55" s="679">
        <v>0</v>
      </c>
      <c r="BM55" s="679">
        <v>0</v>
      </c>
      <c r="BN55" s="679">
        <v>0</v>
      </c>
      <c r="BO55" s="679">
        <v>0</v>
      </c>
      <c r="BP55" s="679">
        <v>0</v>
      </c>
      <c r="BQ55" s="679">
        <v>0</v>
      </c>
      <c r="BR55" s="679">
        <v>0</v>
      </c>
      <c r="BS55" s="679">
        <v>0</v>
      </c>
      <c r="BT55" s="680">
        <v>0</v>
      </c>
    </row>
    <row r="56" spans="2:73" hidden="1">
      <c r="B56" s="674" t="s">
        <v>1105</v>
      </c>
      <c r="C56" s="674" t="s">
        <v>1111</v>
      </c>
      <c r="D56" s="674" t="s">
        <v>1114</v>
      </c>
      <c r="E56" s="674" t="s">
        <v>1107</v>
      </c>
      <c r="F56" s="674" t="s">
        <v>1118</v>
      </c>
      <c r="G56" s="674" t="s">
        <v>1110</v>
      </c>
      <c r="H56" s="871">
        <v>2012</v>
      </c>
      <c r="I56" s="630"/>
      <c r="J56" s="630" t="s">
        <v>1119</v>
      </c>
      <c r="K56" s="619"/>
      <c r="L56" s="678">
        <v>0</v>
      </c>
      <c r="M56" s="679">
        <v>530.97243900000001</v>
      </c>
      <c r="N56" s="679">
        <v>0</v>
      </c>
      <c r="O56" s="679">
        <v>0</v>
      </c>
      <c r="P56" s="679">
        <v>0</v>
      </c>
      <c r="Q56" s="679">
        <v>0</v>
      </c>
      <c r="R56" s="679">
        <v>0</v>
      </c>
      <c r="S56" s="679">
        <v>0</v>
      </c>
      <c r="T56" s="679">
        <v>0</v>
      </c>
      <c r="U56" s="679">
        <v>0</v>
      </c>
      <c r="V56" s="679">
        <v>0</v>
      </c>
      <c r="W56" s="679">
        <v>0</v>
      </c>
      <c r="X56" s="679">
        <v>0</v>
      </c>
      <c r="Y56" s="679">
        <v>0</v>
      </c>
      <c r="Z56" s="679">
        <v>0</v>
      </c>
      <c r="AA56" s="679">
        <v>0</v>
      </c>
      <c r="AB56" s="679">
        <v>0</v>
      </c>
      <c r="AC56" s="679">
        <v>0</v>
      </c>
      <c r="AD56" s="679">
        <v>0</v>
      </c>
      <c r="AE56" s="679">
        <v>0</v>
      </c>
      <c r="AF56" s="679">
        <v>0</v>
      </c>
      <c r="AG56" s="679">
        <v>0</v>
      </c>
      <c r="AH56" s="679">
        <v>0</v>
      </c>
      <c r="AI56" s="679">
        <v>0</v>
      </c>
      <c r="AJ56" s="679">
        <v>0</v>
      </c>
      <c r="AK56" s="679">
        <v>0</v>
      </c>
      <c r="AL56" s="679">
        <v>0</v>
      </c>
      <c r="AM56" s="679">
        <v>0</v>
      </c>
      <c r="AN56" s="679">
        <v>0</v>
      </c>
      <c r="AO56" s="680">
        <v>0</v>
      </c>
      <c r="AP56" s="619"/>
      <c r="AQ56" s="678">
        <v>0</v>
      </c>
      <c r="AR56" s="679">
        <v>7717.8540000000003</v>
      </c>
      <c r="AS56" s="679">
        <v>0</v>
      </c>
      <c r="AT56" s="679">
        <v>0</v>
      </c>
      <c r="AU56" s="679">
        <v>0</v>
      </c>
      <c r="AV56" s="679">
        <v>0</v>
      </c>
      <c r="AW56" s="679">
        <v>0</v>
      </c>
      <c r="AX56" s="679">
        <v>0</v>
      </c>
      <c r="AY56" s="679">
        <v>0</v>
      </c>
      <c r="AZ56" s="679">
        <v>0</v>
      </c>
      <c r="BA56" s="679">
        <v>0</v>
      </c>
      <c r="BB56" s="679">
        <v>0</v>
      </c>
      <c r="BC56" s="679">
        <v>0</v>
      </c>
      <c r="BD56" s="679">
        <v>0</v>
      </c>
      <c r="BE56" s="679">
        <v>0</v>
      </c>
      <c r="BF56" s="679">
        <v>0</v>
      </c>
      <c r="BG56" s="679">
        <v>0</v>
      </c>
      <c r="BH56" s="679">
        <v>0</v>
      </c>
      <c r="BI56" s="679">
        <v>0</v>
      </c>
      <c r="BJ56" s="679">
        <v>0</v>
      </c>
      <c r="BK56" s="679">
        <v>0</v>
      </c>
      <c r="BL56" s="679">
        <v>0</v>
      </c>
      <c r="BM56" s="679">
        <v>0</v>
      </c>
      <c r="BN56" s="679">
        <v>0</v>
      </c>
      <c r="BO56" s="679">
        <v>0</v>
      </c>
      <c r="BP56" s="679">
        <v>0</v>
      </c>
      <c r="BQ56" s="679">
        <v>0</v>
      </c>
      <c r="BR56" s="679">
        <v>0</v>
      </c>
      <c r="BS56" s="679">
        <v>0</v>
      </c>
      <c r="BT56" s="680">
        <v>0</v>
      </c>
    </row>
    <row r="57" spans="2:73">
      <c r="B57" s="674" t="s">
        <v>1105</v>
      </c>
      <c r="C57" s="674" t="s">
        <v>1115</v>
      </c>
      <c r="D57" s="674" t="s">
        <v>13</v>
      </c>
      <c r="E57" s="674" t="s">
        <v>1107</v>
      </c>
      <c r="F57" s="674" t="s">
        <v>1115</v>
      </c>
      <c r="G57" s="674"/>
      <c r="H57" s="871">
        <v>2012</v>
      </c>
      <c r="I57" s="630"/>
      <c r="J57" s="630" t="s">
        <v>1119</v>
      </c>
      <c r="K57" s="619"/>
      <c r="L57" s="678">
        <v>0</v>
      </c>
      <c r="M57" s="679">
        <v>60.261147610000002</v>
      </c>
      <c r="N57" s="679">
        <v>60.261147999999999</v>
      </c>
      <c r="O57" s="679">
        <v>60.261147999999999</v>
      </c>
      <c r="P57" s="679">
        <v>60.261147999999999</v>
      </c>
      <c r="Q57" s="679">
        <v>60.261147999999999</v>
      </c>
      <c r="R57" s="679">
        <v>60.261147999999999</v>
      </c>
      <c r="S57" s="679">
        <v>60.261147999999999</v>
      </c>
      <c r="T57" s="679">
        <v>60.261147999999999</v>
      </c>
      <c r="U57" s="679">
        <v>60.261147999999999</v>
      </c>
      <c r="V57" s="679">
        <v>60.261147999999999</v>
      </c>
      <c r="W57" s="679">
        <v>60.261147999999999</v>
      </c>
      <c r="X57" s="679">
        <v>60.261147999999999</v>
      </c>
      <c r="Y57" s="679">
        <v>60.261147999999999</v>
      </c>
      <c r="Z57" s="679">
        <v>60.261147999999999</v>
      </c>
      <c r="AA57" s="679">
        <v>0</v>
      </c>
      <c r="AB57" s="679">
        <v>0</v>
      </c>
      <c r="AC57" s="679">
        <v>0</v>
      </c>
      <c r="AD57" s="679">
        <v>0</v>
      </c>
      <c r="AE57" s="679">
        <v>0</v>
      </c>
      <c r="AF57" s="679">
        <v>0</v>
      </c>
      <c r="AG57" s="679">
        <v>0</v>
      </c>
      <c r="AH57" s="679">
        <v>0</v>
      </c>
      <c r="AI57" s="679">
        <v>0</v>
      </c>
      <c r="AJ57" s="679">
        <v>0</v>
      </c>
      <c r="AK57" s="679">
        <v>0</v>
      </c>
      <c r="AL57" s="679">
        <v>0</v>
      </c>
      <c r="AM57" s="679">
        <v>0</v>
      </c>
      <c r="AN57" s="679">
        <v>0</v>
      </c>
      <c r="AO57" s="680">
        <v>0</v>
      </c>
      <c r="AP57" s="619"/>
      <c r="AQ57" s="678">
        <v>0</v>
      </c>
      <c r="AR57" s="679">
        <v>479921.39049999998</v>
      </c>
      <c r="AS57" s="679">
        <v>479921.39049999998</v>
      </c>
      <c r="AT57" s="679">
        <v>479921.39049999998</v>
      </c>
      <c r="AU57" s="679">
        <v>479921.39049999998</v>
      </c>
      <c r="AV57" s="679">
        <v>479921.39049999998</v>
      </c>
      <c r="AW57" s="679">
        <v>479921.39049999998</v>
      </c>
      <c r="AX57" s="679">
        <v>479921.39049999998</v>
      </c>
      <c r="AY57" s="679">
        <v>479921.39049999998</v>
      </c>
      <c r="AZ57" s="679">
        <v>479921.39049999998</v>
      </c>
      <c r="BA57" s="679">
        <v>479921.39049999998</v>
      </c>
      <c r="BB57" s="679">
        <v>479921.39049999998</v>
      </c>
      <c r="BC57" s="679">
        <v>479921.39049999998</v>
      </c>
      <c r="BD57" s="679">
        <v>479921.39049999998</v>
      </c>
      <c r="BE57" s="679">
        <v>479921.39049999998</v>
      </c>
      <c r="BF57" s="679">
        <v>0</v>
      </c>
      <c r="BG57" s="679">
        <v>0</v>
      </c>
      <c r="BH57" s="679">
        <v>0</v>
      </c>
      <c r="BI57" s="679">
        <v>0</v>
      </c>
      <c r="BJ57" s="679">
        <v>0</v>
      </c>
      <c r="BK57" s="679">
        <v>0</v>
      </c>
      <c r="BL57" s="679">
        <v>0</v>
      </c>
      <c r="BM57" s="679">
        <v>0</v>
      </c>
      <c r="BN57" s="679">
        <v>0</v>
      </c>
      <c r="BO57" s="679">
        <v>0</v>
      </c>
      <c r="BP57" s="679">
        <v>0</v>
      </c>
      <c r="BQ57" s="679">
        <v>0</v>
      </c>
      <c r="BR57" s="679">
        <v>0</v>
      </c>
      <c r="BS57" s="679">
        <v>0</v>
      </c>
      <c r="BT57" s="680">
        <v>0</v>
      </c>
    </row>
    <row r="58" spans="2:73" hidden="1">
      <c r="B58" s="674" t="s">
        <v>1105</v>
      </c>
      <c r="C58" s="674" t="s">
        <v>1111</v>
      </c>
      <c r="D58" s="674" t="s">
        <v>1112</v>
      </c>
      <c r="E58" s="674" t="s">
        <v>1107</v>
      </c>
      <c r="F58" s="674" t="s">
        <v>1118</v>
      </c>
      <c r="G58" s="674" t="s">
        <v>1110</v>
      </c>
      <c r="H58" s="871">
        <v>2012</v>
      </c>
      <c r="I58" s="630"/>
      <c r="J58" s="630" t="s">
        <v>1119</v>
      </c>
      <c r="K58" s="619"/>
      <c r="L58" s="678">
        <v>0</v>
      </c>
      <c r="M58" s="679">
        <v>5.76</v>
      </c>
      <c r="N58" s="679">
        <v>0</v>
      </c>
      <c r="O58" s="679">
        <v>0</v>
      </c>
      <c r="P58" s="679">
        <v>0</v>
      </c>
      <c r="Q58" s="679">
        <v>0</v>
      </c>
      <c r="R58" s="679">
        <v>0</v>
      </c>
      <c r="S58" s="679">
        <v>0</v>
      </c>
      <c r="T58" s="679">
        <v>0</v>
      </c>
      <c r="U58" s="679">
        <v>0</v>
      </c>
      <c r="V58" s="679">
        <v>0</v>
      </c>
      <c r="W58" s="679">
        <v>0</v>
      </c>
      <c r="X58" s="679">
        <v>0</v>
      </c>
      <c r="Y58" s="679">
        <v>0</v>
      </c>
      <c r="Z58" s="679">
        <v>0</v>
      </c>
      <c r="AA58" s="679">
        <v>0</v>
      </c>
      <c r="AB58" s="679">
        <v>0</v>
      </c>
      <c r="AC58" s="679">
        <v>0</v>
      </c>
      <c r="AD58" s="679">
        <v>0</v>
      </c>
      <c r="AE58" s="679">
        <v>0</v>
      </c>
      <c r="AF58" s="679">
        <v>0</v>
      </c>
      <c r="AG58" s="679">
        <v>0</v>
      </c>
      <c r="AH58" s="679">
        <v>0</v>
      </c>
      <c r="AI58" s="679">
        <v>0</v>
      </c>
      <c r="AJ58" s="679">
        <v>0</v>
      </c>
      <c r="AK58" s="679">
        <v>0</v>
      </c>
      <c r="AL58" s="679">
        <v>0</v>
      </c>
      <c r="AM58" s="679">
        <v>0</v>
      </c>
      <c r="AN58" s="679">
        <v>0</v>
      </c>
      <c r="AO58" s="680">
        <v>0</v>
      </c>
      <c r="AP58" s="619"/>
      <c r="AQ58" s="678">
        <v>0</v>
      </c>
      <c r="AR58" s="679">
        <v>32.76</v>
      </c>
      <c r="AS58" s="679">
        <v>0</v>
      </c>
      <c r="AT58" s="679">
        <v>0</v>
      </c>
      <c r="AU58" s="679">
        <v>0</v>
      </c>
      <c r="AV58" s="679">
        <v>0</v>
      </c>
      <c r="AW58" s="679">
        <v>0</v>
      </c>
      <c r="AX58" s="679">
        <v>0</v>
      </c>
      <c r="AY58" s="679">
        <v>0</v>
      </c>
      <c r="AZ58" s="679">
        <v>0</v>
      </c>
      <c r="BA58" s="679">
        <v>0</v>
      </c>
      <c r="BB58" s="679">
        <v>0</v>
      </c>
      <c r="BC58" s="679">
        <v>0</v>
      </c>
      <c r="BD58" s="679">
        <v>0</v>
      </c>
      <c r="BE58" s="679">
        <v>0</v>
      </c>
      <c r="BF58" s="679">
        <v>0</v>
      </c>
      <c r="BG58" s="679">
        <v>0</v>
      </c>
      <c r="BH58" s="679">
        <v>0</v>
      </c>
      <c r="BI58" s="679">
        <v>0</v>
      </c>
      <c r="BJ58" s="679">
        <v>0</v>
      </c>
      <c r="BK58" s="679">
        <v>0</v>
      </c>
      <c r="BL58" s="679">
        <v>0</v>
      </c>
      <c r="BM58" s="679">
        <v>0</v>
      </c>
      <c r="BN58" s="679">
        <v>0</v>
      </c>
      <c r="BO58" s="679">
        <v>0</v>
      </c>
      <c r="BP58" s="679">
        <v>0</v>
      </c>
      <c r="BQ58" s="679">
        <v>0</v>
      </c>
      <c r="BR58" s="679">
        <v>0</v>
      </c>
      <c r="BS58" s="679">
        <v>0</v>
      </c>
      <c r="BT58" s="680">
        <v>0</v>
      </c>
    </row>
    <row r="59" spans="2:73" hidden="1">
      <c r="B59" s="674" t="s">
        <v>1121</v>
      </c>
      <c r="C59" s="674" t="s">
        <v>1106</v>
      </c>
      <c r="D59" s="674" t="s">
        <v>1122</v>
      </c>
      <c r="E59" s="674" t="s">
        <v>1107</v>
      </c>
      <c r="F59" s="674" t="s">
        <v>29</v>
      </c>
      <c r="G59" s="674" t="s">
        <v>1110</v>
      </c>
      <c r="H59" s="871">
        <v>2012</v>
      </c>
      <c r="I59" s="630"/>
      <c r="J59" s="630" t="s">
        <v>1119</v>
      </c>
      <c r="K59" s="619"/>
      <c r="L59" s="678">
        <v>0</v>
      </c>
      <c r="M59" s="679">
        <v>1143.921</v>
      </c>
      <c r="N59" s="679">
        <v>0</v>
      </c>
      <c r="O59" s="679">
        <v>0</v>
      </c>
      <c r="P59" s="679">
        <v>0</v>
      </c>
      <c r="Q59" s="679">
        <v>0</v>
      </c>
      <c r="R59" s="679">
        <v>0</v>
      </c>
      <c r="S59" s="679">
        <v>0</v>
      </c>
      <c r="T59" s="679">
        <v>0</v>
      </c>
      <c r="U59" s="679">
        <v>0</v>
      </c>
      <c r="V59" s="679">
        <v>0</v>
      </c>
      <c r="W59" s="679">
        <v>0</v>
      </c>
      <c r="X59" s="679">
        <v>0</v>
      </c>
      <c r="Y59" s="679">
        <v>0</v>
      </c>
      <c r="Z59" s="679">
        <v>0</v>
      </c>
      <c r="AA59" s="679">
        <v>0</v>
      </c>
      <c r="AB59" s="679">
        <v>0</v>
      </c>
      <c r="AC59" s="679">
        <v>0</v>
      </c>
      <c r="AD59" s="679">
        <v>0</v>
      </c>
      <c r="AE59" s="679">
        <v>0</v>
      </c>
      <c r="AF59" s="679">
        <v>0</v>
      </c>
      <c r="AG59" s="679">
        <v>0</v>
      </c>
      <c r="AH59" s="679">
        <v>0</v>
      </c>
      <c r="AI59" s="679">
        <v>0</v>
      </c>
      <c r="AJ59" s="679">
        <v>0</v>
      </c>
      <c r="AK59" s="679">
        <v>0</v>
      </c>
      <c r="AL59" s="679">
        <v>0</v>
      </c>
      <c r="AM59" s="679">
        <v>0</v>
      </c>
      <c r="AN59" s="679">
        <v>0</v>
      </c>
      <c r="AO59" s="680">
        <v>0</v>
      </c>
      <c r="AP59" s="619"/>
      <c r="AQ59" s="678">
        <v>0</v>
      </c>
      <c r="AR59" s="679">
        <v>7839.18</v>
      </c>
      <c r="AS59" s="679">
        <v>0</v>
      </c>
      <c r="AT59" s="679">
        <v>0</v>
      </c>
      <c r="AU59" s="679">
        <v>0</v>
      </c>
      <c r="AV59" s="679">
        <v>0</v>
      </c>
      <c r="AW59" s="679">
        <v>0</v>
      </c>
      <c r="AX59" s="679">
        <v>0</v>
      </c>
      <c r="AY59" s="679">
        <v>0</v>
      </c>
      <c r="AZ59" s="679">
        <v>0</v>
      </c>
      <c r="BA59" s="679">
        <v>0</v>
      </c>
      <c r="BB59" s="679">
        <v>0</v>
      </c>
      <c r="BC59" s="679">
        <v>0</v>
      </c>
      <c r="BD59" s="679">
        <v>0</v>
      </c>
      <c r="BE59" s="679">
        <v>0</v>
      </c>
      <c r="BF59" s="679">
        <v>0</v>
      </c>
      <c r="BG59" s="679">
        <v>0</v>
      </c>
      <c r="BH59" s="679">
        <v>0</v>
      </c>
      <c r="BI59" s="679">
        <v>0</v>
      </c>
      <c r="BJ59" s="679">
        <v>0</v>
      </c>
      <c r="BK59" s="679">
        <v>0</v>
      </c>
      <c r="BL59" s="679">
        <v>0</v>
      </c>
      <c r="BM59" s="679">
        <v>0</v>
      </c>
      <c r="BN59" s="679">
        <v>0</v>
      </c>
      <c r="BO59" s="679">
        <v>0</v>
      </c>
      <c r="BP59" s="679">
        <v>0</v>
      </c>
      <c r="BQ59" s="679">
        <v>0</v>
      </c>
      <c r="BR59" s="679">
        <v>0</v>
      </c>
      <c r="BS59" s="679">
        <v>0</v>
      </c>
      <c r="BT59" s="680">
        <v>0</v>
      </c>
    </row>
    <row r="60" spans="2:73" ht="15.75" hidden="1">
      <c r="B60" s="674" t="s">
        <v>1121</v>
      </c>
      <c r="C60" s="674" t="s">
        <v>1106</v>
      </c>
      <c r="D60" s="674" t="s">
        <v>1122</v>
      </c>
      <c r="E60" s="674" t="s">
        <v>1107</v>
      </c>
      <c r="F60" s="674" t="s">
        <v>29</v>
      </c>
      <c r="G60" s="674" t="s">
        <v>1110</v>
      </c>
      <c r="H60" s="871">
        <v>2012</v>
      </c>
      <c r="I60" s="630"/>
      <c r="J60" s="630" t="s">
        <v>1119</v>
      </c>
      <c r="K60" s="619"/>
      <c r="L60" s="678">
        <v>0</v>
      </c>
      <c r="M60" s="679">
        <v>33.227820000000001</v>
      </c>
      <c r="N60" s="679">
        <v>0</v>
      </c>
      <c r="O60" s="679">
        <v>0</v>
      </c>
      <c r="P60" s="679">
        <v>0</v>
      </c>
      <c r="Q60" s="679">
        <v>0</v>
      </c>
      <c r="R60" s="679">
        <v>0</v>
      </c>
      <c r="S60" s="679">
        <v>0</v>
      </c>
      <c r="T60" s="679">
        <v>0</v>
      </c>
      <c r="U60" s="679">
        <v>0</v>
      </c>
      <c r="V60" s="679">
        <v>0</v>
      </c>
      <c r="W60" s="679">
        <v>0</v>
      </c>
      <c r="X60" s="679">
        <v>0</v>
      </c>
      <c r="Y60" s="679">
        <v>0</v>
      </c>
      <c r="Z60" s="679">
        <v>0</v>
      </c>
      <c r="AA60" s="679">
        <v>0</v>
      </c>
      <c r="AB60" s="679">
        <v>0</v>
      </c>
      <c r="AC60" s="679">
        <v>0</v>
      </c>
      <c r="AD60" s="679">
        <v>0</v>
      </c>
      <c r="AE60" s="679">
        <v>0</v>
      </c>
      <c r="AF60" s="679">
        <v>0</v>
      </c>
      <c r="AG60" s="679">
        <v>0</v>
      </c>
      <c r="AH60" s="679">
        <v>0</v>
      </c>
      <c r="AI60" s="679">
        <v>0</v>
      </c>
      <c r="AJ60" s="679">
        <v>0</v>
      </c>
      <c r="AK60" s="679">
        <v>0</v>
      </c>
      <c r="AL60" s="679">
        <v>0</v>
      </c>
      <c r="AM60" s="679">
        <v>0</v>
      </c>
      <c r="AN60" s="679">
        <v>0</v>
      </c>
      <c r="AO60" s="680">
        <v>0</v>
      </c>
      <c r="AP60" s="619"/>
      <c r="AQ60" s="678">
        <v>0</v>
      </c>
      <c r="AR60" s="679">
        <v>235.04429999999999</v>
      </c>
      <c r="AS60" s="679">
        <v>0</v>
      </c>
      <c r="AT60" s="679">
        <v>0</v>
      </c>
      <c r="AU60" s="679">
        <v>0</v>
      </c>
      <c r="AV60" s="679">
        <v>0</v>
      </c>
      <c r="AW60" s="679">
        <v>0</v>
      </c>
      <c r="AX60" s="679">
        <v>0</v>
      </c>
      <c r="AY60" s="679">
        <v>0</v>
      </c>
      <c r="AZ60" s="679">
        <v>0</v>
      </c>
      <c r="BA60" s="679">
        <v>0</v>
      </c>
      <c r="BB60" s="679">
        <v>0</v>
      </c>
      <c r="BC60" s="679">
        <v>0</v>
      </c>
      <c r="BD60" s="679">
        <v>0</v>
      </c>
      <c r="BE60" s="679">
        <v>0</v>
      </c>
      <c r="BF60" s="679">
        <v>0</v>
      </c>
      <c r="BG60" s="679">
        <v>0</v>
      </c>
      <c r="BH60" s="679">
        <v>0</v>
      </c>
      <c r="BI60" s="679">
        <v>0</v>
      </c>
      <c r="BJ60" s="679">
        <v>0</v>
      </c>
      <c r="BK60" s="679">
        <v>0</v>
      </c>
      <c r="BL60" s="679">
        <v>0</v>
      </c>
      <c r="BM60" s="679">
        <v>0</v>
      </c>
      <c r="BN60" s="679">
        <v>0</v>
      </c>
      <c r="BO60" s="679">
        <v>0</v>
      </c>
      <c r="BP60" s="679">
        <v>0</v>
      </c>
      <c r="BQ60" s="679">
        <v>0</v>
      </c>
      <c r="BR60" s="679">
        <v>0</v>
      </c>
      <c r="BS60" s="679">
        <v>0</v>
      </c>
      <c r="BT60" s="680">
        <v>0</v>
      </c>
      <c r="BU60" s="160"/>
    </row>
    <row r="61" spans="2:73" hidden="1">
      <c r="B61" s="674" t="s">
        <v>1121</v>
      </c>
      <c r="C61" s="674" t="s">
        <v>1106</v>
      </c>
      <c r="D61" s="674" t="s">
        <v>1122</v>
      </c>
      <c r="E61" s="674" t="s">
        <v>1107</v>
      </c>
      <c r="F61" s="674" t="s">
        <v>29</v>
      </c>
      <c r="G61" s="674" t="s">
        <v>1110</v>
      </c>
      <c r="H61" s="871">
        <v>2012</v>
      </c>
      <c r="I61" s="630"/>
      <c r="J61" s="630" t="s">
        <v>1119</v>
      </c>
      <c r="K61" s="619"/>
      <c r="L61" s="678">
        <v>0</v>
      </c>
      <c r="M61" s="679">
        <v>2864.2869999999998</v>
      </c>
      <c r="N61" s="679">
        <v>0</v>
      </c>
      <c r="O61" s="679">
        <v>0</v>
      </c>
      <c r="P61" s="679">
        <v>0</v>
      </c>
      <c r="Q61" s="679">
        <v>0</v>
      </c>
      <c r="R61" s="679">
        <v>0</v>
      </c>
      <c r="S61" s="679">
        <v>0</v>
      </c>
      <c r="T61" s="679">
        <v>0</v>
      </c>
      <c r="U61" s="679">
        <v>0</v>
      </c>
      <c r="V61" s="679">
        <v>0</v>
      </c>
      <c r="W61" s="679">
        <v>0</v>
      </c>
      <c r="X61" s="679">
        <v>0</v>
      </c>
      <c r="Y61" s="679">
        <v>0</v>
      </c>
      <c r="Z61" s="679">
        <v>0</v>
      </c>
      <c r="AA61" s="679">
        <v>0</v>
      </c>
      <c r="AB61" s="679">
        <v>0</v>
      </c>
      <c r="AC61" s="679">
        <v>0</v>
      </c>
      <c r="AD61" s="679">
        <v>0</v>
      </c>
      <c r="AE61" s="679">
        <v>0</v>
      </c>
      <c r="AF61" s="679">
        <v>0</v>
      </c>
      <c r="AG61" s="679">
        <v>0</v>
      </c>
      <c r="AH61" s="679">
        <v>0</v>
      </c>
      <c r="AI61" s="679">
        <v>0</v>
      </c>
      <c r="AJ61" s="679">
        <v>0</v>
      </c>
      <c r="AK61" s="679">
        <v>0</v>
      </c>
      <c r="AL61" s="679">
        <v>0</v>
      </c>
      <c r="AM61" s="679">
        <v>0</v>
      </c>
      <c r="AN61" s="679">
        <v>0</v>
      </c>
      <c r="AO61" s="680">
        <v>0</v>
      </c>
      <c r="AP61" s="619"/>
      <c r="AQ61" s="678">
        <v>0</v>
      </c>
      <c r="AR61" s="679">
        <v>12561.58</v>
      </c>
      <c r="AS61" s="679">
        <v>0</v>
      </c>
      <c r="AT61" s="679">
        <v>0</v>
      </c>
      <c r="AU61" s="679">
        <v>0</v>
      </c>
      <c r="AV61" s="679">
        <v>0</v>
      </c>
      <c r="AW61" s="679">
        <v>0</v>
      </c>
      <c r="AX61" s="679">
        <v>0</v>
      </c>
      <c r="AY61" s="679">
        <v>0</v>
      </c>
      <c r="AZ61" s="679">
        <v>0</v>
      </c>
      <c r="BA61" s="679">
        <v>0</v>
      </c>
      <c r="BB61" s="679">
        <v>0</v>
      </c>
      <c r="BC61" s="679">
        <v>0</v>
      </c>
      <c r="BD61" s="679">
        <v>0</v>
      </c>
      <c r="BE61" s="679">
        <v>0</v>
      </c>
      <c r="BF61" s="679">
        <v>0</v>
      </c>
      <c r="BG61" s="679">
        <v>0</v>
      </c>
      <c r="BH61" s="679">
        <v>0</v>
      </c>
      <c r="BI61" s="679">
        <v>0</v>
      </c>
      <c r="BJ61" s="679">
        <v>0</v>
      </c>
      <c r="BK61" s="679">
        <v>0</v>
      </c>
      <c r="BL61" s="679">
        <v>0</v>
      </c>
      <c r="BM61" s="679">
        <v>0</v>
      </c>
      <c r="BN61" s="679">
        <v>0</v>
      </c>
      <c r="BO61" s="679">
        <v>0</v>
      </c>
      <c r="BP61" s="679">
        <v>0</v>
      </c>
      <c r="BQ61" s="679">
        <v>0</v>
      </c>
      <c r="BR61" s="679">
        <v>0</v>
      </c>
      <c r="BS61" s="679">
        <v>0</v>
      </c>
      <c r="BT61" s="680">
        <v>0</v>
      </c>
    </row>
    <row r="62" spans="2:73" hidden="1">
      <c r="B62" s="674" t="s">
        <v>1121</v>
      </c>
      <c r="C62" s="674" t="s">
        <v>1106</v>
      </c>
      <c r="D62" s="674" t="s">
        <v>1122</v>
      </c>
      <c r="E62" s="674" t="s">
        <v>1107</v>
      </c>
      <c r="F62" s="674" t="s">
        <v>29</v>
      </c>
      <c r="G62" s="674" t="s">
        <v>1110</v>
      </c>
      <c r="H62" s="871">
        <v>2012</v>
      </c>
      <c r="I62" s="630"/>
      <c r="J62" s="630" t="s">
        <v>1119</v>
      </c>
      <c r="K62" s="619"/>
      <c r="L62" s="678">
        <v>0</v>
      </c>
      <c r="M62" s="679">
        <v>0.92084319999999997</v>
      </c>
      <c r="N62" s="679">
        <v>0</v>
      </c>
      <c r="O62" s="679">
        <v>0</v>
      </c>
      <c r="P62" s="679">
        <v>0</v>
      </c>
      <c r="Q62" s="679">
        <v>0</v>
      </c>
      <c r="R62" s="679">
        <v>0</v>
      </c>
      <c r="S62" s="679">
        <v>0</v>
      </c>
      <c r="T62" s="679">
        <v>0</v>
      </c>
      <c r="U62" s="679">
        <v>0</v>
      </c>
      <c r="V62" s="679">
        <v>0</v>
      </c>
      <c r="W62" s="679">
        <v>0</v>
      </c>
      <c r="X62" s="679">
        <v>0</v>
      </c>
      <c r="Y62" s="679">
        <v>0</v>
      </c>
      <c r="Z62" s="679">
        <v>0</v>
      </c>
      <c r="AA62" s="679">
        <v>0</v>
      </c>
      <c r="AB62" s="679">
        <v>0</v>
      </c>
      <c r="AC62" s="679">
        <v>0</v>
      </c>
      <c r="AD62" s="679">
        <v>0</v>
      </c>
      <c r="AE62" s="679">
        <v>0</v>
      </c>
      <c r="AF62" s="679">
        <v>0</v>
      </c>
      <c r="AG62" s="679">
        <v>0</v>
      </c>
      <c r="AH62" s="679">
        <v>0</v>
      </c>
      <c r="AI62" s="679">
        <v>0</v>
      </c>
      <c r="AJ62" s="679">
        <v>0</v>
      </c>
      <c r="AK62" s="679">
        <v>0</v>
      </c>
      <c r="AL62" s="679">
        <v>0</v>
      </c>
      <c r="AM62" s="679">
        <v>0</v>
      </c>
      <c r="AN62" s="679">
        <v>0</v>
      </c>
      <c r="AO62" s="680">
        <v>0</v>
      </c>
      <c r="AP62" s="619"/>
      <c r="AQ62" s="678">
        <v>0</v>
      </c>
      <c r="AR62" s="679">
        <v>6.9283869999999999</v>
      </c>
      <c r="AS62" s="679">
        <v>0</v>
      </c>
      <c r="AT62" s="679">
        <v>0</v>
      </c>
      <c r="AU62" s="679">
        <v>0</v>
      </c>
      <c r="AV62" s="679">
        <v>0</v>
      </c>
      <c r="AW62" s="679">
        <v>0</v>
      </c>
      <c r="AX62" s="679">
        <v>0</v>
      </c>
      <c r="AY62" s="679">
        <v>0</v>
      </c>
      <c r="AZ62" s="679">
        <v>0</v>
      </c>
      <c r="BA62" s="679">
        <v>0</v>
      </c>
      <c r="BB62" s="679">
        <v>0</v>
      </c>
      <c r="BC62" s="679">
        <v>0</v>
      </c>
      <c r="BD62" s="679">
        <v>0</v>
      </c>
      <c r="BE62" s="679">
        <v>0</v>
      </c>
      <c r="BF62" s="679">
        <v>0</v>
      </c>
      <c r="BG62" s="679">
        <v>0</v>
      </c>
      <c r="BH62" s="679">
        <v>0</v>
      </c>
      <c r="BI62" s="679">
        <v>0</v>
      </c>
      <c r="BJ62" s="679">
        <v>0</v>
      </c>
      <c r="BK62" s="679">
        <v>0</v>
      </c>
      <c r="BL62" s="679">
        <v>0</v>
      </c>
      <c r="BM62" s="679">
        <v>0</v>
      </c>
      <c r="BN62" s="679">
        <v>0</v>
      </c>
      <c r="BO62" s="679">
        <v>0</v>
      </c>
      <c r="BP62" s="679">
        <v>0</v>
      </c>
      <c r="BQ62" s="679">
        <v>0</v>
      </c>
      <c r="BR62" s="679">
        <v>0</v>
      </c>
      <c r="BS62" s="679">
        <v>0</v>
      </c>
      <c r="BT62" s="680">
        <v>0</v>
      </c>
    </row>
    <row r="63" spans="2:73" hidden="1">
      <c r="B63" s="674" t="s">
        <v>1121</v>
      </c>
      <c r="C63" s="674" t="s">
        <v>1115</v>
      </c>
      <c r="D63" s="674" t="s">
        <v>9</v>
      </c>
      <c r="E63" s="674" t="s">
        <v>1107</v>
      </c>
      <c r="F63" s="674" t="s">
        <v>1115</v>
      </c>
      <c r="G63" s="674" t="s">
        <v>1110</v>
      </c>
      <c r="H63" s="871">
        <v>2012</v>
      </c>
      <c r="I63" s="630"/>
      <c r="J63" s="630" t="s">
        <v>1119</v>
      </c>
      <c r="K63" s="619"/>
      <c r="L63" s="678">
        <v>0</v>
      </c>
      <c r="M63" s="679">
        <v>29509.514439999999</v>
      </c>
      <c r="N63" s="679">
        <v>0</v>
      </c>
      <c r="O63" s="679">
        <v>0</v>
      </c>
      <c r="P63" s="679">
        <v>0</v>
      </c>
      <c r="Q63" s="679">
        <v>0</v>
      </c>
      <c r="R63" s="679">
        <v>0</v>
      </c>
      <c r="S63" s="679">
        <v>0</v>
      </c>
      <c r="T63" s="679">
        <v>0</v>
      </c>
      <c r="U63" s="679">
        <v>0</v>
      </c>
      <c r="V63" s="679">
        <v>0</v>
      </c>
      <c r="W63" s="679">
        <v>0</v>
      </c>
      <c r="X63" s="679">
        <v>0</v>
      </c>
      <c r="Y63" s="679">
        <v>0</v>
      </c>
      <c r="Z63" s="679">
        <v>0</v>
      </c>
      <c r="AA63" s="679">
        <v>0</v>
      </c>
      <c r="AB63" s="679">
        <v>0</v>
      </c>
      <c r="AC63" s="679">
        <v>0</v>
      </c>
      <c r="AD63" s="679">
        <v>0</v>
      </c>
      <c r="AE63" s="679">
        <v>0</v>
      </c>
      <c r="AF63" s="679">
        <v>0</v>
      </c>
      <c r="AG63" s="679">
        <v>0</v>
      </c>
      <c r="AH63" s="679">
        <v>0</v>
      </c>
      <c r="AI63" s="679">
        <v>0</v>
      </c>
      <c r="AJ63" s="679">
        <v>0</v>
      </c>
      <c r="AK63" s="679">
        <v>0</v>
      </c>
      <c r="AL63" s="679">
        <v>0</v>
      </c>
      <c r="AM63" s="679">
        <v>0</v>
      </c>
      <c r="AN63" s="679">
        <v>0</v>
      </c>
      <c r="AO63" s="680">
        <v>0</v>
      </c>
      <c r="AP63" s="619"/>
      <c r="AQ63" s="678">
        <v>0</v>
      </c>
      <c r="AR63" s="679">
        <v>711166.4</v>
      </c>
      <c r="AS63" s="679">
        <v>0</v>
      </c>
      <c r="AT63" s="679">
        <v>0</v>
      </c>
      <c r="AU63" s="679">
        <v>0</v>
      </c>
      <c r="AV63" s="679">
        <v>0</v>
      </c>
      <c r="AW63" s="679">
        <v>0</v>
      </c>
      <c r="AX63" s="679">
        <v>0</v>
      </c>
      <c r="AY63" s="679">
        <v>0</v>
      </c>
      <c r="AZ63" s="679">
        <v>0</v>
      </c>
      <c r="BA63" s="679">
        <v>0</v>
      </c>
      <c r="BB63" s="679">
        <v>0</v>
      </c>
      <c r="BC63" s="679">
        <v>0</v>
      </c>
      <c r="BD63" s="679">
        <v>0</v>
      </c>
      <c r="BE63" s="679">
        <v>0</v>
      </c>
      <c r="BF63" s="679">
        <v>0</v>
      </c>
      <c r="BG63" s="679">
        <v>0</v>
      </c>
      <c r="BH63" s="679">
        <v>0</v>
      </c>
      <c r="BI63" s="679">
        <v>0</v>
      </c>
      <c r="BJ63" s="679">
        <v>0</v>
      </c>
      <c r="BK63" s="679">
        <v>0</v>
      </c>
      <c r="BL63" s="679">
        <v>0</v>
      </c>
      <c r="BM63" s="679">
        <v>0</v>
      </c>
      <c r="BN63" s="679">
        <v>0</v>
      </c>
      <c r="BO63" s="679">
        <v>0</v>
      </c>
      <c r="BP63" s="679">
        <v>0</v>
      </c>
      <c r="BQ63" s="679">
        <v>0</v>
      </c>
      <c r="BR63" s="679">
        <v>0</v>
      </c>
      <c r="BS63" s="679">
        <v>0</v>
      </c>
      <c r="BT63" s="680">
        <v>0</v>
      </c>
    </row>
    <row r="64" spans="2:73" hidden="1">
      <c r="B64" s="674" t="s">
        <v>1121</v>
      </c>
      <c r="C64" s="674" t="s">
        <v>1111</v>
      </c>
      <c r="D64" s="674" t="s">
        <v>1122</v>
      </c>
      <c r="E64" s="674" t="s">
        <v>1107</v>
      </c>
      <c r="F64" s="674" t="s">
        <v>1111</v>
      </c>
      <c r="G64" s="674" t="s">
        <v>1110</v>
      </c>
      <c r="H64" s="871">
        <v>2012</v>
      </c>
      <c r="I64" s="630"/>
      <c r="J64" s="630" t="s">
        <v>1119</v>
      </c>
      <c r="K64" s="619"/>
      <c r="L64" s="678">
        <v>0</v>
      </c>
      <c r="M64" s="679">
        <v>30.72</v>
      </c>
      <c r="N64" s="679">
        <v>0</v>
      </c>
      <c r="O64" s="679">
        <v>0</v>
      </c>
      <c r="P64" s="679">
        <v>0</v>
      </c>
      <c r="Q64" s="679">
        <v>0</v>
      </c>
      <c r="R64" s="679">
        <v>0</v>
      </c>
      <c r="S64" s="679">
        <v>0</v>
      </c>
      <c r="T64" s="679">
        <v>0</v>
      </c>
      <c r="U64" s="679">
        <v>0</v>
      </c>
      <c r="V64" s="679">
        <v>0</v>
      </c>
      <c r="W64" s="679">
        <v>0</v>
      </c>
      <c r="X64" s="679">
        <v>0</v>
      </c>
      <c r="Y64" s="679">
        <v>0</v>
      </c>
      <c r="Z64" s="679">
        <v>0</v>
      </c>
      <c r="AA64" s="679">
        <v>0</v>
      </c>
      <c r="AB64" s="679">
        <v>0</v>
      </c>
      <c r="AC64" s="679">
        <v>0</v>
      </c>
      <c r="AD64" s="679">
        <v>0</v>
      </c>
      <c r="AE64" s="679">
        <v>0</v>
      </c>
      <c r="AF64" s="679">
        <v>0</v>
      </c>
      <c r="AG64" s="679">
        <v>0</v>
      </c>
      <c r="AH64" s="679">
        <v>0</v>
      </c>
      <c r="AI64" s="679">
        <v>0</v>
      </c>
      <c r="AJ64" s="679">
        <v>0</v>
      </c>
      <c r="AK64" s="679">
        <v>0</v>
      </c>
      <c r="AL64" s="679">
        <v>0</v>
      </c>
      <c r="AM64" s="679">
        <v>0</v>
      </c>
      <c r="AN64" s="679">
        <v>0</v>
      </c>
      <c r="AO64" s="680">
        <v>0</v>
      </c>
      <c r="AP64" s="619"/>
      <c r="AQ64" s="678">
        <v>0</v>
      </c>
      <c r="AR64" s="679">
        <v>174.72</v>
      </c>
      <c r="AS64" s="679">
        <v>0</v>
      </c>
      <c r="AT64" s="679">
        <v>0</v>
      </c>
      <c r="AU64" s="679">
        <v>0</v>
      </c>
      <c r="AV64" s="679">
        <v>0</v>
      </c>
      <c r="AW64" s="679">
        <v>0</v>
      </c>
      <c r="AX64" s="679">
        <v>0</v>
      </c>
      <c r="AY64" s="679">
        <v>0</v>
      </c>
      <c r="AZ64" s="679">
        <v>0</v>
      </c>
      <c r="BA64" s="679">
        <v>0</v>
      </c>
      <c r="BB64" s="679">
        <v>0</v>
      </c>
      <c r="BC64" s="679">
        <v>0</v>
      </c>
      <c r="BD64" s="679">
        <v>0</v>
      </c>
      <c r="BE64" s="679">
        <v>0</v>
      </c>
      <c r="BF64" s="679">
        <v>0</v>
      </c>
      <c r="BG64" s="679">
        <v>0</v>
      </c>
      <c r="BH64" s="679">
        <v>0</v>
      </c>
      <c r="BI64" s="679">
        <v>0</v>
      </c>
      <c r="BJ64" s="679">
        <v>0</v>
      </c>
      <c r="BK64" s="679">
        <v>0</v>
      </c>
      <c r="BL64" s="679">
        <v>0</v>
      </c>
      <c r="BM64" s="679">
        <v>0</v>
      </c>
      <c r="BN64" s="679">
        <v>0</v>
      </c>
      <c r="BO64" s="679">
        <v>0</v>
      </c>
      <c r="BP64" s="679">
        <v>0</v>
      </c>
      <c r="BQ64" s="679">
        <v>0</v>
      </c>
      <c r="BR64" s="679">
        <v>0</v>
      </c>
      <c r="BS64" s="679">
        <v>0</v>
      </c>
      <c r="BT64" s="680">
        <v>0</v>
      </c>
    </row>
    <row r="65" spans="2:73" hidden="1">
      <c r="B65" s="674" t="s">
        <v>1121</v>
      </c>
      <c r="C65" s="674" t="s">
        <v>1111</v>
      </c>
      <c r="D65" s="674" t="s">
        <v>1122</v>
      </c>
      <c r="E65" s="674" t="s">
        <v>1107</v>
      </c>
      <c r="F65" s="674" t="s">
        <v>1111</v>
      </c>
      <c r="G65" s="674" t="s">
        <v>1110</v>
      </c>
      <c r="H65" s="871">
        <v>2012</v>
      </c>
      <c r="I65" s="630"/>
      <c r="J65" s="630" t="s">
        <v>1119</v>
      </c>
      <c r="K65" s="619"/>
      <c r="L65" s="678">
        <v>0</v>
      </c>
      <c r="M65" s="679">
        <v>1.28</v>
      </c>
      <c r="N65" s="679">
        <v>0</v>
      </c>
      <c r="O65" s="679">
        <v>0</v>
      </c>
      <c r="P65" s="679">
        <v>0</v>
      </c>
      <c r="Q65" s="679">
        <v>0</v>
      </c>
      <c r="R65" s="679">
        <v>0</v>
      </c>
      <c r="S65" s="679">
        <v>0</v>
      </c>
      <c r="T65" s="679">
        <v>0</v>
      </c>
      <c r="U65" s="679">
        <v>0</v>
      </c>
      <c r="V65" s="679">
        <v>0</v>
      </c>
      <c r="W65" s="679">
        <v>0</v>
      </c>
      <c r="X65" s="679">
        <v>0</v>
      </c>
      <c r="Y65" s="679">
        <v>0</v>
      </c>
      <c r="Z65" s="679">
        <v>0</v>
      </c>
      <c r="AA65" s="679">
        <v>0</v>
      </c>
      <c r="AB65" s="679">
        <v>0</v>
      </c>
      <c r="AC65" s="679">
        <v>0</v>
      </c>
      <c r="AD65" s="679">
        <v>0</v>
      </c>
      <c r="AE65" s="679">
        <v>0</v>
      </c>
      <c r="AF65" s="679">
        <v>0</v>
      </c>
      <c r="AG65" s="679">
        <v>0</v>
      </c>
      <c r="AH65" s="679">
        <v>0</v>
      </c>
      <c r="AI65" s="679">
        <v>0</v>
      </c>
      <c r="AJ65" s="679">
        <v>0</v>
      </c>
      <c r="AK65" s="679">
        <v>0</v>
      </c>
      <c r="AL65" s="679">
        <v>0</v>
      </c>
      <c r="AM65" s="679">
        <v>0</v>
      </c>
      <c r="AN65" s="679">
        <v>0</v>
      </c>
      <c r="AO65" s="680">
        <v>0</v>
      </c>
      <c r="AP65" s="619"/>
      <c r="AQ65" s="678">
        <v>0</v>
      </c>
      <c r="AR65" s="679">
        <v>7.28</v>
      </c>
      <c r="AS65" s="679">
        <v>0</v>
      </c>
      <c r="AT65" s="679">
        <v>0</v>
      </c>
      <c r="AU65" s="679">
        <v>0</v>
      </c>
      <c r="AV65" s="679">
        <v>0</v>
      </c>
      <c r="AW65" s="679">
        <v>0</v>
      </c>
      <c r="AX65" s="679">
        <v>0</v>
      </c>
      <c r="AY65" s="679">
        <v>0</v>
      </c>
      <c r="AZ65" s="679">
        <v>0</v>
      </c>
      <c r="BA65" s="679">
        <v>0</v>
      </c>
      <c r="BB65" s="679">
        <v>0</v>
      </c>
      <c r="BC65" s="679">
        <v>0</v>
      </c>
      <c r="BD65" s="679">
        <v>0</v>
      </c>
      <c r="BE65" s="679">
        <v>0</v>
      </c>
      <c r="BF65" s="679">
        <v>0</v>
      </c>
      <c r="BG65" s="679">
        <v>0</v>
      </c>
      <c r="BH65" s="679">
        <v>0</v>
      </c>
      <c r="BI65" s="679">
        <v>0</v>
      </c>
      <c r="BJ65" s="679">
        <v>0</v>
      </c>
      <c r="BK65" s="679">
        <v>0</v>
      </c>
      <c r="BL65" s="679">
        <v>0</v>
      </c>
      <c r="BM65" s="679">
        <v>0</v>
      </c>
      <c r="BN65" s="679">
        <v>0</v>
      </c>
      <c r="BO65" s="679">
        <v>0</v>
      </c>
      <c r="BP65" s="679">
        <v>0</v>
      </c>
      <c r="BQ65" s="679">
        <v>0</v>
      </c>
      <c r="BR65" s="679">
        <v>0</v>
      </c>
      <c r="BS65" s="679">
        <v>0</v>
      </c>
      <c r="BT65" s="680">
        <v>0</v>
      </c>
    </row>
    <row r="66" spans="2:73" hidden="1">
      <c r="B66" s="674" t="s">
        <v>1121</v>
      </c>
      <c r="C66" s="674" t="s">
        <v>1111</v>
      </c>
      <c r="D66" s="674" t="s">
        <v>1122</v>
      </c>
      <c r="E66" s="674" t="s">
        <v>1107</v>
      </c>
      <c r="F66" s="674" t="s">
        <v>1111</v>
      </c>
      <c r="G66" s="674" t="s">
        <v>1110</v>
      </c>
      <c r="H66" s="871">
        <v>2012</v>
      </c>
      <c r="I66" s="630"/>
      <c r="J66" s="630" t="s">
        <v>1119</v>
      </c>
      <c r="K66" s="619"/>
      <c r="L66" s="678">
        <v>0</v>
      </c>
      <c r="M66" s="679">
        <v>26.88</v>
      </c>
      <c r="N66" s="679">
        <v>0</v>
      </c>
      <c r="O66" s="679">
        <v>0</v>
      </c>
      <c r="P66" s="679">
        <v>0</v>
      </c>
      <c r="Q66" s="679">
        <v>0</v>
      </c>
      <c r="R66" s="679">
        <v>0</v>
      </c>
      <c r="S66" s="679">
        <v>0</v>
      </c>
      <c r="T66" s="679">
        <v>0</v>
      </c>
      <c r="U66" s="679">
        <v>0</v>
      </c>
      <c r="V66" s="679">
        <v>0</v>
      </c>
      <c r="W66" s="679">
        <v>0</v>
      </c>
      <c r="X66" s="679">
        <v>0</v>
      </c>
      <c r="Y66" s="679">
        <v>0</v>
      </c>
      <c r="Z66" s="679">
        <v>0</v>
      </c>
      <c r="AA66" s="679">
        <v>0</v>
      </c>
      <c r="AB66" s="679">
        <v>0</v>
      </c>
      <c r="AC66" s="679">
        <v>0</v>
      </c>
      <c r="AD66" s="679">
        <v>0</v>
      </c>
      <c r="AE66" s="679">
        <v>0</v>
      </c>
      <c r="AF66" s="679">
        <v>0</v>
      </c>
      <c r="AG66" s="679">
        <v>0</v>
      </c>
      <c r="AH66" s="679">
        <v>0</v>
      </c>
      <c r="AI66" s="679">
        <v>0</v>
      </c>
      <c r="AJ66" s="679">
        <v>0</v>
      </c>
      <c r="AK66" s="679">
        <v>0</v>
      </c>
      <c r="AL66" s="679">
        <v>0</v>
      </c>
      <c r="AM66" s="679">
        <v>0</v>
      </c>
      <c r="AN66" s="679">
        <v>0</v>
      </c>
      <c r="AO66" s="680">
        <v>0</v>
      </c>
      <c r="AP66" s="619"/>
      <c r="AQ66" s="678">
        <v>0</v>
      </c>
      <c r="AR66" s="679">
        <v>152.88</v>
      </c>
      <c r="AS66" s="679">
        <v>0</v>
      </c>
      <c r="AT66" s="679">
        <v>0</v>
      </c>
      <c r="AU66" s="679">
        <v>0</v>
      </c>
      <c r="AV66" s="679">
        <v>0</v>
      </c>
      <c r="AW66" s="679">
        <v>0</v>
      </c>
      <c r="AX66" s="679">
        <v>0</v>
      </c>
      <c r="AY66" s="679">
        <v>0</v>
      </c>
      <c r="AZ66" s="679">
        <v>0</v>
      </c>
      <c r="BA66" s="679">
        <v>0</v>
      </c>
      <c r="BB66" s="679">
        <v>0</v>
      </c>
      <c r="BC66" s="679">
        <v>0</v>
      </c>
      <c r="BD66" s="679">
        <v>0</v>
      </c>
      <c r="BE66" s="679">
        <v>0</v>
      </c>
      <c r="BF66" s="679">
        <v>0</v>
      </c>
      <c r="BG66" s="679">
        <v>0</v>
      </c>
      <c r="BH66" s="679">
        <v>0</v>
      </c>
      <c r="BI66" s="679">
        <v>0</v>
      </c>
      <c r="BJ66" s="679">
        <v>0</v>
      </c>
      <c r="BK66" s="679">
        <v>0</v>
      </c>
      <c r="BL66" s="679">
        <v>0</v>
      </c>
      <c r="BM66" s="679">
        <v>0</v>
      </c>
      <c r="BN66" s="679">
        <v>0</v>
      </c>
      <c r="BO66" s="679">
        <v>0</v>
      </c>
      <c r="BP66" s="679">
        <v>0</v>
      </c>
      <c r="BQ66" s="679">
        <v>0</v>
      </c>
      <c r="BR66" s="679">
        <v>0</v>
      </c>
      <c r="BS66" s="679">
        <v>0</v>
      </c>
      <c r="BT66" s="680">
        <v>0</v>
      </c>
    </row>
    <row r="67" spans="2:73" hidden="1">
      <c r="B67" s="674" t="s">
        <v>1121</v>
      </c>
      <c r="C67" s="674" t="s">
        <v>1111</v>
      </c>
      <c r="D67" s="674" t="s">
        <v>9</v>
      </c>
      <c r="E67" s="674" t="s">
        <v>1107</v>
      </c>
      <c r="F67" s="674" t="s">
        <v>1111</v>
      </c>
      <c r="G67" s="674" t="s">
        <v>1110</v>
      </c>
      <c r="H67" s="871">
        <v>2012</v>
      </c>
      <c r="I67" s="630"/>
      <c r="J67" s="630" t="s">
        <v>1119</v>
      </c>
      <c r="K67" s="619"/>
      <c r="L67" s="678">
        <v>0</v>
      </c>
      <c r="M67" s="679">
        <v>111.06300299999999</v>
      </c>
      <c r="N67" s="679">
        <v>0</v>
      </c>
      <c r="O67" s="679">
        <v>0</v>
      </c>
      <c r="P67" s="679">
        <v>0</v>
      </c>
      <c r="Q67" s="679">
        <v>0</v>
      </c>
      <c r="R67" s="679">
        <v>0</v>
      </c>
      <c r="S67" s="679">
        <v>0</v>
      </c>
      <c r="T67" s="679">
        <v>0</v>
      </c>
      <c r="U67" s="679">
        <v>0</v>
      </c>
      <c r="V67" s="679">
        <v>0</v>
      </c>
      <c r="W67" s="679">
        <v>0</v>
      </c>
      <c r="X67" s="679">
        <v>0</v>
      </c>
      <c r="Y67" s="679">
        <v>0</v>
      </c>
      <c r="Z67" s="679">
        <v>0</v>
      </c>
      <c r="AA67" s="679">
        <v>0</v>
      </c>
      <c r="AB67" s="679">
        <v>0</v>
      </c>
      <c r="AC67" s="679">
        <v>0</v>
      </c>
      <c r="AD67" s="679">
        <v>0</v>
      </c>
      <c r="AE67" s="679">
        <v>0</v>
      </c>
      <c r="AF67" s="679">
        <v>0</v>
      </c>
      <c r="AG67" s="679">
        <v>0</v>
      </c>
      <c r="AH67" s="679">
        <v>0</v>
      </c>
      <c r="AI67" s="679">
        <v>0</v>
      </c>
      <c r="AJ67" s="679">
        <v>0</v>
      </c>
      <c r="AK67" s="679">
        <v>0</v>
      </c>
      <c r="AL67" s="679">
        <v>0</v>
      </c>
      <c r="AM67" s="679">
        <v>0</v>
      </c>
      <c r="AN67" s="679">
        <v>0</v>
      </c>
      <c r="AO67" s="680">
        <v>0</v>
      </c>
      <c r="AP67" s="619"/>
      <c r="AQ67" s="678">
        <v>0</v>
      </c>
      <c r="AR67" s="679">
        <v>1614.336</v>
      </c>
      <c r="AS67" s="679">
        <v>0</v>
      </c>
      <c r="AT67" s="679">
        <v>0</v>
      </c>
      <c r="AU67" s="679">
        <v>0</v>
      </c>
      <c r="AV67" s="679">
        <v>0</v>
      </c>
      <c r="AW67" s="679">
        <v>0</v>
      </c>
      <c r="AX67" s="679">
        <v>0</v>
      </c>
      <c r="AY67" s="679">
        <v>0</v>
      </c>
      <c r="AZ67" s="679">
        <v>0</v>
      </c>
      <c r="BA67" s="679">
        <v>0</v>
      </c>
      <c r="BB67" s="679">
        <v>0</v>
      </c>
      <c r="BC67" s="679">
        <v>0</v>
      </c>
      <c r="BD67" s="679">
        <v>0</v>
      </c>
      <c r="BE67" s="679">
        <v>0</v>
      </c>
      <c r="BF67" s="679">
        <v>0</v>
      </c>
      <c r="BG67" s="679">
        <v>0</v>
      </c>
      <c r="BH67" s="679">
        <v>0</v>
      </c>
      <c r="BI67" s="679">
        <v>0</v>
      </c>
      <c r="BJ67" s="679">
        <v>0</v>
      </c>
      <c r="BK67" s="679">
        <v>0</v>
      </c>
      <c r="BL67" s="679">
        <v>0</v>
      </c>
      <c r="BM67" s="679">
        <v>0</v>
      </c>
      <c r="BN67" s="679">
        <v>0</v>
      </c>
      <c r="BO67" s="679">
        <v>0</v>
      </c>
      <c r="BP67" s="679">
        <v>0</v>
      </c>
      <c r="BQ67" s="679">
        <v>0</v>
      </c>
      <c r="BR67" s="679">
        <v>0</v>
      </c>
      <c r="BS67" s="679">
        <v>0</v>
      </c>
      <c r="BT67" s="680">
        <v>0</v>
      </c>
    </row>
    <row r="68" spans="2:73">
      <c r="B68" s="674" t="s">
        <v>1123</v>
      </c>
      <c r="C68" s="674" t="s">
        <v>1111</v>
      </c>
      <c r="D68" s="674" t="s">
        <v>22</v>
      </c>
      <c r="E68" s="674" t="s">
        <v>1107</v>
      </c>
      <c r="F68" s="674" t="s">
        <v>1118</v>
      </c>
      <c r="G68" s="674" t="s">
        <v>1108</v>
      </c>
      <c r="H68" s="871">
        <v>2011</v>
      </c>
      <c r="I68" s="630"/>
      <c r="J68" s="630" t="s">
        <v>1119</v>
      </c>
      <c r="K68" s="619"/>
      <c r="L68" s="678">
        <v>111.833697</v>
      </c>
      <c r="M68" s="679">
        <v>111.8336966</v>
      </c>
      <c r="N68" s="679">
        <v>111.83369999999999</v>
      </c>
      <c r="O68" s="679">
        <v>111.83369999999999</v>
      </c>
      <c r="P68" s="679">
        <v>111.83369999999999</v>
      </c>
      <c r="Q68" s="679">
        <v>111.28069000000001</v>
      </c>
      <c r="R68" s="679">
        <v>96.347941000000006</v>
      </c>
      <c r="S68" s="679">
        <v>48.413406999999999</v>
      </c>
      <c r="T68" s="679">
        <v>48.413406999999999</v>
      </c>
      <c r="U68" s="679">
        <v>48.413406999999999</v>
      </c>
      <c r="V68" s="679">
        <v>46.813847000000003</v>
      </c>
      <c r="W68" s="679">
        <v>44.902259999999998</v>
      </c>
      <c r="X68" s="679">
        <v>25.034361000000001</v>
      </c>
      <c r="Y68" s="679">
        <v>25.034361000000001</v>
      </c>
      <c r="Z68" s="679">
        <v>24.929041999999999</v>
      </c>
      <c r="AA68" s="679">
        <v>24.929041999999999</v>
      </c>
      <c r="AB68" s="679">
        <v>0</v>
      </c>
      <c r="AC68" s="679">
        <v>0</v>
      </c>
      <c r="AD68" s="679">
        <v>0</v>
      </c>
      <c r="AE68" s="679">
        <v>0</v>
      </c>
      <c r="AF68" s="679">
        <v>0</v>
      </c>
      <c r="AG68" s="679">
        <v>0</v>
      </c>
      <c r="AH68" s="679">
        <v>0</v>
      </c>
      <c r="AI68" s="679">
        <v>0</v>
      </c>
      <c r="AJ68" s="679">
        <v>0</v>
      </c>
      <c r="AK68" s="679">
        <v>0</v>
      </c>
      <c r="AL68" s="679">
        <v>0</v>
      </c>
      <c r="AM68" s="679">
        <v>0</v>
      </c>
      <c r="AN68" s="679">
        <v>0</v>
      </c>
      <c r="AO68" s="680">
        <v>0</v>
      </c>
      <c r="AP68" s="619"/>
      <c r="AQ68" s="678">
        <v>615840.93999999994</v>
      </c>
      <c r="AR68" s="679">
        <v>615840.94220000005</v>
      </c>
      <c r="AS68" s="679">
        <v>615840.94220000005</v>
      </c>
      <c r="AT68" s="679">
        <v>615840.94220000005</v>
      </c>
      <c r="AU68" s="679">
        <v>615840.94220000005</v>
      </c>
      <c r="AV68" s="679">
        <v>611886.85739999998</v>
      </c>
      <c r="AW68" s="679">
        <v>545801.08010000002</v>
      </c>
      <c r="AX68" s="679">
        <v>248053.83900000001</v>
      </c>
      <c r="AY68" s="679">
        <v>248053.83900000001</v>
      </c>
      <c r="AZ68" s="679">
        <v>248053.83900000001</v>
      </c>
      <c r="BA68" s="679">
        <v>227146.1207</v>
      </c>
      <c r="BB68" s="679">
        <v>219730.4523</v>
      </c>
      <c r="BC68" s="679">
        <v>85282.411999999997</v>
      </c>
      <c r="BD68" s="679">
        <v>85282.411999999997</v>
      </c>
      <c r="BE68" s="679">
        <v>84548.391740000006</v>
      </c>
      <c r="BF68" s="679">
        <v>84548.391740000006</v>
      </c>
      <c r="BG68" s="679">
        <v>0</v>
      </c>
      <c r="BH68" s="679">
        <v>0</v>
      </c>
      <c r="BI68" s="679">
        <v>0</v>
      </c>
      <c r="BJ68" s="679">
        <v>0</v>
      </c>
      <c r="BK68" s="679">
        <v>0</v>
      </c>
      <c r="BL68" s="679">
        <v>0</v>
      </c>
      <c r="BM68" s="679">
        <v>0</v>
      </c>
      <c r="BN68" s="679">
        <v>0</v>
      </c>
      <c r="BO68" s="679">
        <v>0</v>
      </c>
      <c r="BP68" s="679">
        <v>0</v>
      </c>
      <c r="BQ68" s="679">
        <v>0</v>
      </c>
      <c r="BR68" s="679">
        <v>0</v>
      </c>
      <c r="BS68" s="679">
        <v>0</v>
      </c>
      <c r="BT68" s="680">
        <v>0</v>
      </c>
    </row>
    <row r="69" spans="2:73">
      <c r="B69" s="674" t="s">
        <v>1123</v>
      </c>
      <c r="C69" s="674" t="s">
        <v>1111</v>
      </c>
      <c r="D69" s="674" t="s">
        <v>21</v>
      </c>
      <c r="E69" s="674" t="s">
        <v>1107</v>
      </c>
      <c r="F69" s="674" t="s">
        <v>1118</v>
      </c>
      <c r="G69" s="674" t="s">
        <v>1108</v>
      </c>
      <c r="H69" s="871">
        <v>2011</v>
      </c>
      <c r="I69" s="630"/>
      <c r="J69" s="630" t="s">
        <v>1119</v>
      </c>
      <c r="K69" s="619"/>
      <c r="L69" s="678">
        <v>27.606810899999999</v>
      </c>
      <c r="M69" s="679">
        <v>27.60681091</v>
      </c>
      <c r="N69" s="679">
        <v>27.606811</v>
      </c>
      <c r="O69" s="679">
        <v>25.794468999999999</v>
      </c>
      <c r="P69" s="679">
        <v>25.794468999999999</v>
      </c>
      <c r="Q69" s="679">
        <v>25.794468999999999</v>
      </c>
      <c r="R69" s="679">
        <v>7.4636668000000004</v>
      </c>
      <c r="S69" s="679">
        <v>7.4636668000000004</v>
      </c>
      <c r="T69" s="679">
        <v>7.4636668000000004</v>
      </c>
      <c r="U69" s="679">
        <v>7.4636668000000004</v>
      </c>
      <c r="V69" s="679">
        <v>7.2770175999999998</v>
      </c>
      <c r="W69" s="679">
        <v>7.2770175999999998</v>
      </c>
      <c r="X69" s="679">
        <v>0</v>
      </c>
      <c r="Y69" s="679">
        <v>0</v>
      </c>
      <c r="Z69" s="679">
        <v>0</v>
      </c>
      <c r="AA69" s="679">
        <v>0</v>
      </c>
      <c r="AB69" s="679">
        <v>0</v>
      </c>
      <c r="AC69" s="679">
        <v>0</v>
      </c>
      <c r="AD69" s="679">
        <v>0</v>
      </c>
      <c r="AE69" s="679">
        <v>0</v>
      </c>
      <c r="AF69" s="679">
        <v>0</v>
      </c>
      <c r="AG69" s="679">
        <v>0</v>
      </c>
      <c r="AH69" s="679">
        <v>0</v>
      </c>
      <c r="AI69" s="679">
        <v>0</v>
      </c>
      <c r="AJ69" s="679">
        <v>0</v>
      </c>
      <c r="AK69" s="679">
        <v>0</v>
      </c>
      <c r="AL69" s="679">
        <v>0</v>
      </c>
      <c r="AM69" s="679">
        <v>0</v>
      </c>
      <c r="AN69" s="679">
        <v>0</v>
      </c>
      <c r="AO69" s="680">
        <v>0</v>
      </c>
      <c r="AP69" s="619"/>
      <c r="AQ69" s="678">
        <v>60846.63</v>
      </c>
      <c r="AR69" s="679">
        <v>60846.629610000004</v>
      </c>
      <c r="AS69" s="679">
        <v>60846.629610000004</v>
      </c>
      <c r="AT69" s="679">
        <v>56320.05502</v>
      </c>
      <c r="AU69" s="679">
        <v>56320.05502</v>
      </c>
      <c r="AV69" s="679">
        <v>56320.05502</v>
      </c>
      <c r="AW69" s="679">
        <v>15837.70003</v>
      </c>
      <c r="AX69" s="679">
        <v>15837.70003</v>
      </c>
      <c r="AY69" s="679">
        <v>15837.70003</v>
      </c>
      <c r="AZ69" s="679">
        <v>15837.70003</v>
      </c>
      <c r="BA69" s="679">
        <v>14610.37414</v>
      </c>
      <c r="BB69" s="679">
        <v>14610.37414</v>
      </c>
      <c r="BC69" s="679">
        <v>0</v>
      </c>
      <c r="BD69" s="679">
        <v>0</v>
      </c>
      <c r="BE69" s="679">
        <v>0</v>
      </c>
      <c r="BF69" s="679">
        <v>0</v>
      </c>
      <c r="BG69" s="679">
        <v>0</v>
      </c>
      <c r="BH69" s="679">
        <v>0</v>
      </c>
      <c r="BI69" s="679">
        <v>0</v>
      </c>
      <c r="BJ69" s="679">
        <v>0</v>
      </c>
      <c r="BK69" s="679">
        <v>0</v>
      </c>
      <c r="BL69" s="679">
        <v>0</v>
      </c>
      <c r="BM69" s="679">
        <v>0</v>
      </c>
      <c r="BN69" s="679">
        <v>0</v>
      </c>
      <c r="BO69" s="679">
        <v>0</v>
      </c>
      <c r="BP69" s="679">
        <v>0</v>
      </c>
      <c r="BQ69" s="679">
        <v>0</v>
      </c>
      <c r="BR69" s="679">
        <v>0</v>
      </c>
      <c r="BS69" s="679">
        <v>0</v>
      </c>
      <c r="BT69" s="680">
        <v>0</v>
      </c>
    </row>
    <row r="70" spans="2:73" hidden="1">
      <c r="B70" s="674" t="s">
        <v>1123</v>
      </c>
      <c r="C70" s="674" t="s">
        <v>1111</v>
      </c>
      <c r="D70" s="674" t="s">
        <v>20</v>
      </c>
      <c r="E70" s="674" t="s">
        <v>1107</v>
      </c>
      <c r="F70" s="674" t="s">
        <v>1118</v>
      </c>
      <c r="G70" s="674" t="s">
        <v>1108</v>
      </c>
      <c r="H70" s="871">
        <v>2011</v>
      </c>
      <c r="I70" s="630"/>
      <c r="J70" s="630" t="s">
        <v>1119</v>
      </c>
      <c r="K70" s="619"/>
      <c r="L70" s="678">
        <v>51.771746299999997</v>
      </c>
      <c r="M70" s="679">
        <v>51.771746299999997</v>
      </c>
      <c r="N70" s="679">
        <v>51.771746</v>
      </c>
      <c r="O70" s="679">
        <v>51.771746</v>
      </c>
      <c r="P70" s="679">
        <v>51.771746</v>
      </c>
      <c r="Q70" s="679">
        <v>0</v>
      </c>
      <c r="R70" s="679">
        <v>0</v>
      </c>
      <c r="S70" s="679">
        <v>0</v>
      </c>
      <c r="T70" s="679">
        <v>0</v>
      </c>
      <c r="U70" s="679">
        <v>0</v>
      </c>
      <c r="V70" s="679">
        <v>0</v>
      </c>
      <c r="W70" s="679">
        <v>0</v>
      </c>
      <c r="X70" s="679">
        <v>0</v>
      </c>
      <c r="Y70" s="679">
        <v>0</v>
      </c>
      <c r="Z70" s="679">
        <v>0</v>
      </c>
      <c r="AA70" s="679">
        <v>0</v>
      </c>
      <c r="AB70" s="679">
        <v>0</v>
      </c>
      <c r="AC70" s="679">
        <v>0</v>
      </c>
      <c r="AD70" s="679">
        <v>0</v>
      </c>
      <c r="AE70" s="679">
        <v>0</v>
      </c>
      <c r="AF70" s="679">
        <v>0</v>
      </c>
      <c r="AG70" s="679">
        <v>0</v>
      </c>
      <c r="AH70" s="679">
        <v>0</v>
      </c>
      <c r="AI70" s="679">
        <v>0</v>
      </c>
      <c r="AJ70" s="679">
        <v>0</v>
      </c>
      <c r="AK70" s="679">
        <v>0</v>
      </c>
      <c r="AL70" s="679">
        <v>0</v>
      </c>
      <c r="AM70" s="679">
        <v>0</v>
      </c>
      <c r="AN70" s="679">
        <v>0</v>
      </c>
      <c r="AO70" s="680">
        <v>0</v>
      </c>
      <c r="AP70" s="619"/>
      <c r="AQ70" s="678">
        <v>251762.54</v>
      </c>
      <c r="AR70" s="679">
        <v>251762.54459999999</v>
      </c>
      <c r="AS70" s="679">
        <v>251762.54459999999</v>
      </c>
      <c r="AT70" s="679">
        <v>251762.54459999999</v>
      </c>
      <c r="AU70" s="679">
        <v>251762.54459999999</v>
      </c>
      <c r="AV70" s="679">
        <v>0</v>
      </c>
      <c r="AW70" s="679">
        <v>0</v>
      </c>
      <c r="AX70" s="679">
        <v>0</v>
      </c>
      <c r="AY70" s="679">
        <v>0</v>
      </c>
      <c r="AZ70" s="679">
        <v>0</v>
      </c>
      <c r="BA70" s="679">
        <v>0</v>
      </c>
      <c r="BB70" s="679">
        <v>0</v>
      </c>
      <c r="BC70" s="679">
        <v>0</v>
      </c>
      <c r="BD70" s="679">
        <v>0</v>
      </c>
      <c r="BE70" s="679">
        <v>0</v>
      </c>
      <c r="BF70" s="679">
        <v>0</v>
      </c>
      <c r="BG70" s="679">
        <v>0</v>
      </c>
      <c r="BH70" s="679">
        <v>0</v>
      </c>
      <c r="BI70" s="679">
        <v>0</v>
      </c>
      <c r="BJ70" s="679">
        <v>0</v>
      </c>
      <c r="BK70" s="679">
        <v>0</v>
      </c>
      <c r="BL70" s="679">
        <v>0</v>
      </c>
      <c r="BM70" s="679">
        <v>0</v>
      </c>
      <c r="BN70" s="679">
        <v>0</v>
      </c>
      <c r="BO70" s="679">
        <v>0</v>
      </c>
      <c r="BP70" s="679">
        <v>0</v>
      </c>
      <c r="BQ70" s="679">
        <v>0</v>
      </c>
      <c r="BR70" s="679">
        <v>0</v>
      </c>
      <c r="BS70" s="679">
        <v>0</v>
      </c>
      <c r="BT70" s="680">
        <v>0</v>
      </c>
    </row>
    <row r="71" spans="2:73">
      <c r="B71" s="674" t="s">
        <v>1123</v>
      </c>
      <c r="C71" s="674" t="s">
        <v>1116</v>
      </c>
      <c r="D71" s="674" t="s">
        <v>17</v>
      </c>
      <c r="E71" s="674" t="s">
        <v>1107</v>
      </c>
      <c r="F71" s="674" t="s">
        <v>1118</v>
      </c>
      <c r="G71" s="674" t="s">
        <v>1108</v>
      </c>
      <c r="H71" s="871">
        <v>2011</v>
      </c>
      <c r="I71" s="630"/>
      <c r="J71" s="630" t="s">
        <v>1119</v>
      </c>
      <c r="K71" s="619"/>
      <c r="L71" s="678">
        <v>294.66454499999998</v>
      </c>
      <c r="M71" s="679">
        <v>294.66454479999999</v>
      </c>
      <c r="N71" s="679">
        <v>294.66453999999999</v>
      </c>
      <c r="O71" s="679">
        <v>294.66453999999999</v>
      </c>
      <c r="P71" s="679">
        <v>294.66453999999999</v>
      </c>
      <c r="Q71" s="679">
        <v>294.66453999999999</v>
      </c>
      <c r="R71" s="679">
        <v>294.66453999999999</v>
      </c>
      <c r="S71" s="679">
        <v>294.66453999999999</v>
      </c>
      <c r="T71" s="679">
        <v>294.66453999999999</v>
      </c>
      <c r="U71" s="679">
        <v>294.66453999999999</v>
      </c>
      <c r="V71" s="679">
        <v>294.66453999999999</v>
      </c>
      <c r="W71" s="679">
        <v>294.66453999999999</v>
      </c>
      <c r="X71" s="679">
        <v>294.66453999999999</v>
      </c>
      <c r="Y71" s="679">
        <v>294.66453999999999</v>
      </c>
      <c r="Z71" s="679">
        <v>294.66453999999999</v>
      </c>
      <c r="AA71" s="679">
        <v>0</v>
      </c>
      <c r="AB71" s="679">
        <v>0</v>
      </c>
      <c r="AC71" s="679">
        <v>0</v>
      </c>
      <c r="AD71" s="679">
        <v>0</v>
      </c>
      <c r="AE71" s="679">
        <v>0</v>
      </c>
      <c r="AF71" s="679">
        <v>0</v>
      </c>
      <c r="AG71" s="679">
        <v>0</v>
      </c>
      <c r="AH71" s="679">
        <v>0</v>
      </c>
      <c r="AI71" s="679">
        <v>0</v>
      </c>
      <c r="AJ71" s="679">
        <v>0</v>
      </c>
      <c r="AK71" s="679">
        <v>0</v>
      </c>
      <c r="AL71" s="679">
        <v>0</v>
      </c>
      <c r="AM71" s="679">
        <v>0</v>
      </c>
      <c r="AN71" s="679">
        <v>0</v>
      </c>
      <c r="AO71" s="680">
        <v>0</v>
      </c>
      <c r="AP71" s="619"/>
      <c r="AQ71" s="681">
        <v>1668715.6</v>
      </c>
      <c r="AR71" s="682">
        <v>1668715.602</v>
      </c>
      <c r="AS71" s="682">
        <v>1668715.602</v>
      </c>
      <c r="AT71" s="682">
        <v>1668715.602</v>
      </c>
      <c r="AU71" s="682">
        <v>1668715.602</v>
      </c>
      <c r="AV71" s="682">
        <v>1668715.602</v>
      </c>
      <c r="AW71" s="682">
        <v>1668715.602</v>
      </c>
      <c r="AX71" s="682">
        <v>1668715.602</v>
      </c>
      <c r="AY71" s="682">
        <v>1668715.602</v>
      </c>
      <c r="AZ71" s="682">
        <v>1668715.602</v>
      </c>
      <c r="BA71" s="682">
        <v>1668715.602</v>
      </c>
      <c r="BB71" s="682">
        <v>1668715.602</v>
      </c>
      <c r="BC71" s="682">
        <v>1668715.602</v>
      </c>
      <c r="BD71" s="682">
        <v>1668715.602</v>
      </c>
      <c r="BE71" s="682">
        <v>1668715.602</v>
      </c>
      <c r="BF71" s="682">
        <v>0</v>
      </c>
      <c r="BG71" s="682">
        <v>0</v>
      </c>
      <c r="BH71" s="682">
        <v>0</v>
      </c>
      <c r="BI71" s="682">
        <v>0</v>
      </c>
      <c r="BJ71" s="682">
        <v>0</v>
      </c>
      <c r="BK71" s="682">
        <v>0</v>
      </c>
      <c r="BL71" s="682">
        <v>0</v>
      </c>
      <c r="BM71" s="682">
        <v>0</v>
      </c>
      <c r="BN71" s="682">
        <v>0</v>
      </c>
      <c r="BO71" s="682">
        <v>0</v>
      </c>
      <c r="BP71" s="682">
        <v>0</v>
      </c>
      <c r="BQ71" s="682">
        <v>0</v>
      </c>
      <c r="BR71" s="682">
        <v>0</v>
      </c>
      <c r="BS71" s="682">
        <v>0</v>
      </c>
      <c r="BT71" s="683">
        <v>0</v>
      </c>
    </row>
    <row r="72" spans="2:73">
      <c r="B72" s="674" t="s">
        <v>1123</v>
      </c>
      <c r="C72" s="674" t="s">
        <v>1106</v>
      </c>
      <c r="D72" s="674" t="s">
        <v>3</v>
      </c>
      <c r="E72" s="674" t="s">
        <v>1107</v>
      </c>
      <c r="F72" s="674" t="s">
        <v>29</v>
      </c>
      <c r="G72" s="674" t="s">
        <v>1108</v>
      </c>
      <c r="H72" s="871">
        <v>2011</v>
      </c>
      <c r="I72" s="630"/>
      <c r="J72" s="630" t="s">
        <v>1119</v>
      </c>
      <c r="K72" s="619"/>
      <c r="L72" s="678">
        <v>-297.62702999999999</v>
      </c>
      <c r="M72" s="679">
        <v>-297.62702530000001</v>
      </c>
      <c r="N72" s="679">
        <v>-297.62700000000001</v>
      </c>
      <c r="O72" s="679">
        <v>-297.62700000000001</v>
      </c>
      <c r="P72" s="679">
        <v>-297.62700000000001</v>
      </c>
      <c r="Q72" s="679">
        <v>-297.62700000000001</v>
      </c>
      <c r="R72" s="679">
        <v>-297.62700000000001</v>
      </c>
      <c r="S72" s="679">
        <v>-297.62700000000001</v>
      </c>
      <c r="T72" s="679">
        <v>-297.62700000000001</v>
      </c>
      <c r="U72" s="679">
        <v>-297.62700000000001</v>
      </c>
      <c r="V72" s="679">
        <v>-297.62700000000001</v>
      </c>
      <c r="W72" s="679">
        <v>-297.62700000000001</v>
      </c>
      <c r="X72" s="679">
        <v>-297.62700000000001</v>
      </c>
      <c r="Y72" s="679">
        <v>-297.62700000000001</v>
      </c>
      <c r="Z72" s="679">
        <v>-297.62700000000001</v>
      </c>
      <c r="AA72" s="679">
        <v>-297.62700000000001</v>
      </c>
      <c r="AB72" s="679">
        <v>-297.62700000000001</v>
      </c>
      <c r="AC72" s="679">
        <v>-297.62700000000001</v>
      </c>
      <c r="AD72" s="679">
        <v>-240.3203</v>
      </c>
      <c r="AE72" s="679">
        <v>0</v>
      </c>
      <c r="AF72" s="679">
        <v>0</v>
      </c>
      <c r="AG72" s="679">
        <v>0</v>
      </c>
      <c r="AH72" s="679">
        <v>0</v>
      </c>
      <c r="AI72" s="679">
        <v>0</v>
      </c>
      <c r="AJ72" s="679">
        <v>0</v>
      </c>
      <c r="AK72" s="679">
        <v>0</v>
      </c>
      <c r="AL72" s="679">
        <v>0</v>
      </c>
      <c r="AM72" s="679">
        <v>0</v>
      </c>
      <c r="AN72" s="679">
        <v>0</v>
      </c>
      <c r="AO72" s="680">
        <v>0</v>
      </c>
      <c r="AP72" s="619"/>
      <c r="AQ72" s="675">
        <v>-545322.48</v>
      </c>
      <c r="AR72" s="676">
        <v>-545322.48479999998</v>
      </c>
      <c r="AS72" s="676">
        <v>-545322.48479999998</v>
      </c>
      <c r="AT72" s="676">
        <v>-545322.48479999998</v>
      </c>
      <c r="AU72" s="676">
        <v>-545322.48479999998</v>
      </c>
      <c r="AV72" s="676">
        <v>-545322.48479999998</v>
      </c>
      <c r="AW72" s="676">
        <v>-545322.48479999998</v>
      </c>
      <c r="AX72" s="676">
        <v>-545322.48479999998</v>
      </c>
      <c r="AY72" s="676">
        <v>-545322.48479999998</v>
      </c>
      <c r="AZ72" s="676">
        <v>-545322.48479999998</v>
      </c>
      <c r="BA72" s="676">
        <v>-545322.48479999998</v>
      </c>
      <c r="BB72" s="676">
        <v>-545322.48479999998</v>
      </c>
      <c r="BC72" s="676">
        <v>-545322.48479999998</v>
      </c>
      <c r="BD72" s="676">
        <v>-545322.48479999998</v>
      </c>
      <c r="BE72" s="676">
        <v>-545322.48479999998</v>
      </c>
      <c r="BF72" s="676">
        <v>-545322.48479999998</v>
      </c>
      <c r="BG72" s="676">
        <v>-545322.48479999998</v>
      </c>
      <c r="BH72" s="676">
        <v>-545322.48</v>
      </c>
      <c r="BI72" s="676">
        <v>-494163.44</v>
      </c>
      <c r="BJ72" s="676">
        <v>0</v>
      </c>
      <c r="BK72" s="676">
        <v>0</v>
      </c>
      <c r="BL72" s="676">
        <v>0</v>
      </c>
      <c r="BM72" s="676">
        <v>0</v>
      </c>
      <c r="BN72" s="676">
        <v>0</v>
      </c>
      <c r="BO72" s="676">
        <v>0</v>
      </c>
      <c r="BP72" s="676">
        <v>0</v>
      </c>
      <c r="BQ72" s="676">
        <v>0</v>
      </c>
      <c r="BR72" s="676">
        <v>0</v>
      </c>
      <c r="BS72" s="676">
        <v>0</v>
      </c>
      <c r="BT72" s="677">
        <v>0</v>
      </c>
    </row>
    <row r="73" spans="2:73">
      <c r="B73" s="674" t="s">
        <v>1123</v>
      </c>
      <c r="C73" s="674" t="s">
        <v>1106</v>
      </c>
      <c r="D73" s="674" t="s">
        <v>5</v>
      </c>
      <c r="E73" s="674" t="s">
        <v>1107</v>
      </c>
      <c r="F73" s="674" t="s">
        <v>29</v>
      </c>
      <c r="G73" s="674" t="s">
        <v>1108</v>
      </c>
      <c r="H73" s="871">
        <v>2011</v>
      </c>
      <c r="I73" s="630"/>
      <c r="J73" s="630" t="s">
        <v>1119</v>
      </c>
      <c r="K73" s="619"/>
      <c r="L73" s="678">
        <v>4.3607827199999996</v>
      </c>
      <c r="M73" s="679">
        <v>4.3607827209999996</v>
      </c>
      <c r="N73" s="679">
        <v>4.3607826999999997</v>
      </c>
      <c r="O73" s="679">
        <v>4.3607826999999997</v>
      </c>
      <c r="P73" s="679">
        <v>4.3607826999999997</v>
      </c>
      <c r="Q73" s="679">
        <v>3.9876744</v>
      </c>
      <c r="R73" s="679">
        <v>2.2787723999999998</v>
      </c>
      <c r="S73" s="679">
        <v>2.2777652000000002</v>
      </c>
      <c r="T73" s="679">
        <v>2.2777652000000002</v>
      </c>
      <c r="U73" s="679">
        <v>0.71524049999999995</v>
      </c>
      <c r="V73" s="679">
        <v>0.29717359999999998</v>
      </c>
      <c r="W73" s="679">
        <v>0.29709400000000002</v>
      </c>
      <c r="X73" s="679">
        <v>0.29709400000000002</v>
      </c>
      <c r="Y73" s="679">
        <v>0.28343370000000001</v>
      </c>
      <c r="Z73" s="679">
        <v>0.28343370000000001</v>
      </c>
      <c r="AA73" s="679">
        <v>0.28280820000000001</v>
      </c>
      <c r="AB73" s="679">
        <v>0</v>
      </c>
      <c r="AC73" s="679">
        <v>0</v>
      </c>
      <c r="AD73" s="679">
        <v>0</v>
      </c>
      <c r="AE73" s="679">
        <v>0</v>
      </c>
      <c r="AF73" s="679">
        <v>0</v>
      </c>
      <c r="AG73" s="679">
        <v>0</v>
      </c>
      <c r="AH73" s="679">
        <v>0</v>
      </c>
      <c r="AI73" s="679">
        <v>0</v>
      </c>
      <c r="AJ73" s="679">
        <v>0</v>
      </c>
      <c r="AK73" s="679">
        <v>0</v>
      </c>
      <c r="AL73" s="679">
        <v>0</v>
      </c>
      <c r="AM73" s="679">
        <v>0</v>
      </c>
      <c r="AN73" s="679">
        <v>0</v>
      </c>
      <c r="AO73" s="680">
        <v>0</v>
      </c>
      <c r="AP73" s="619"/>
      <c r="AQ73" s="678">
        <v>88271.216</v>
      </c>
      <c r="AR73" s="679">
        <v>88271.216190000006</v>
      </c>
      <c r="AS73" s="679">
        <v>88271.216190000006</v>
      </c>
      <c r="AT73" s="679">
        <v>88271.216190000006</v>
      </c>
      <c r="AU73" s="679">
        <v>88271.216190000006</v>
      </c>
      <c r="AV73" s="679">
        <v>80213.233810000005</v>
      </c>
      <c r="AW73" s="679">
        <v>43306.25505</v>
      </c>
      <c r="AX73" s="679">
        <v>43297.432500000003</v>
      </c>
      <c r="AY73" s="679">
        <v>43297.432500000003</v>
      </c>
      <c r="AZ73" s="679">
        <v>9551.7487139999994</v>
      </c>
      <c r="BA73" s="679">
        <v>8024.5327399999996</v>
      </c>
      <c r="BB73" s="679">
        <v>7368.9438289999998</v>
      </c>
      <c r="BC73" s="679">
        <v>7368.9438289999998</v>
      </c>
      <c r="BD73" s="679">
        <v>6115.1334660000002</v>
      </c>
      <c r="BE73" s="679">
        <v>6115.1334660000002</v>
      </c>
      <c r="BF73" s="679">
        <v>6107.7801170000002</v>
      </c>
      <c r="BG73" s="679">
        <v>0</v>
      </c>
      <c r="BH73" s="679">
        <v>0</v>
      </c>
      <c r="BI73" s="679">
        <v>0</v>
      </c>
      <c r="BJ73" s="679">
        <v>0</v>
      </c>
      <c r="BK73" s="679">
        <v>0</v>
      </c>
      <c r="BL73" s="679">
        <v>0</v>
      </c>
      <c r="BM73" s="679">
        <v>0</v>
      </c>
      <c r="BN73" s="679">
        <v>0</v>
      </c>
      <c r="BO73" s="679">
        <v>0</v>
      </c>
      <c r="BP73" s="679">
        <v>0</v>
      </c>
      <c r="BQ73" s="679">
        <v>0</v>
      </c>
      <c r="BR73" s="679">
        <v>0</v>
      </c>
      <c r="BS73" s="679">
        <v>0</v>
      </c>
      <c r="BT73" s="680">
        <v>0</v>
      </c>
    </row>
    <row r="74" spans="2:73">
      <c r="B74" s="674" t="s">
        <v>1123</v>
      </c>
      <c r="C74" s="674" t="s">
        <v>1106</v>
      </c>
      <c r="D74" s="674" t="s">
        <v>4</v>
      </c>
      <c r="E74" s="674" t="s">
        <v>1107</v>
      </c>
      <c r="F74" s="674" t="s">
        <v>29</v>
      </c>
      <c r="G74" s="674" t="s">
        <v>1108</v>
      </c>
      <c r="H74" s="871">
        <v>2011</v>
      </c>
      <c r="I74" s="630"/>
      <c r="J74" s="630" t="s">
        <v>1119</v>
      </c>
      <c r="K74" s="619"/>
      <c r="L74" s="678">
        <v>0.65085809999999999</v>
      </c>
      <c r="M74" s="679">
        <v>0.65085810399999999</v>
      </c>
      <c r="N74" s="679">
        <v>0.65085809999999999</v>
      </c>
      <c r="O74" s="679">
        <v>0.65085809999999999</v>
      </c>
      <c r="P74" s="679">
        <v>0.65085809999999999</v>
      </c>
      <c r="Q74" s="679">
        <v>0.60631610000000002</v>
      </c>
      <c r="R74" s="679">
        <v>0.42408770000000001</v>
      </c>
      <c r="S74" s="679">
        <v>0.42311680000000002</v>
      </c>
      <c r="T74" s="679">
        <v>0.42311680000000002</v>
      </c>
      <c r="U74" s="679">
        <v>0.23658109999999999</v>
      </c>
      <c r="V74" s="679">
        <v>3.1272800000000003E-2</v>
      </c>
      <c r="W74" s="679">
        <v>3.1239800000000002E-2</v>
      </c>
      <c r="X74" s="679">
        <v>3.1239800000000002E-2</v>
      </c>
      <c r="Y74" s="679">
        <v>3.0428699999999999E-2</v>
      </c>
      <c r="Z74" s="679">
        <v>3.0428699999999999E-2</v>
      </c>
      <c r="AA74" s="679">
        <v>2.9872200000000002E-2</v>
      </c>
      <c r="AB74" s="679">
        <v>0</v>
      </c>
      <c r="AC74" s="679">
        <v>0</v>
      </c>
      <c r="AD74" s="679">
        <v>0</v>
      </c>
      <c r="AE74" s="679">
        <v>0</v>
      </c>
      <c r="AF74" s="679">
        <v>0</v>
      </c>
      <c r="AG74" s="679">
        <v>0</v>
      </c>
      <c r="AH74" s="679">
        <v>0</v>
      </c>
      <c r="AI74" s="679">
        <v>0</v>
      </c>
      <c r="AJ74" s="679">
        <v>0</v>
      </c>
      <c r="AK74" s="679">
        <v>0</v>
      </c>
      <c r="AL74" s="679">
        <v>0</v>
      </c>
      <c r="AM74" s="679">
        <v>0</v>
      </c>
      <c r="AN74" s="679">
        <v>0</v>
      </c>
      <c r="AO74" s="680">
        <v>0</v>
      </c>
      <c r="AP74" s="619"/>
      <c r="AQ74" s="678">
        <v>11144.324000000001</v>
      </c>
      <c r="AR74" s="679">
        <v>11144.32396</v>
      </c>
      <c r="AS74" s="679">
        <v>11144.32396</v>
      </c>
      <c r="AT74" s="679">
        <v>11144.32396</v>
      </c>
      <c r="AU74" s="679">
        <v>11144.32396</v>
      </c>
      <c r="AV74" s="679">
        <v>10182.354600000001</v>
      </c>
      <c r="AW74" s="679">
        <v>6246.7865229999998</v>
      </c>
      <c r="AX74" s="679">
        <v>6238.2813729999998</v>
      </c>
      <c r="AY74" s="679">
        <v>6238.2813729999998</v>
      </c>
      <c r="AZ74" s="679">
        <v>2209.6905409999999</v>
      </c>
      <c r="BA74" s="679">
        <v>997.98734769999999</v>
      </c>
      <c r="BB74" s="679">
        <v>726.13753589999999</v>
      </c>
      <c r="BC74" s="679">
        <v>726.13753589999999</v>
      </c>
      <c r="BD74" s="679">
        <v>651.68910100000005</v>
      </c>
      <c r="BE74" s="679">
        <v>651.68910100000005</v>
      </c>
      <c r="BF74" s="679">
        <v>645.14650200000005</v>
      </c>
      <c r="BG74" s="679">
        <v>0</v>
      </c>
      <c r="BH74" s="679">
        <v>0</v>
      </c>
      <c r="BI74" s="679">
        <v>0</v>
      </c>
      <c r="BJ74" s="679">
        <v>0</v>
      </c>
      <c r="BK74" s="679">
        <v>0</v>
      </c>
      <c r="BL74" s="679">
        <v>0</v>
      </c>
      <c r="BM74" s="679">
        <v>0</v>
      </c>
      <c r="BN74" s="679">
        <v>0</v>
      </c>
      <c r="BO74" s="679">
        <v>0</v>
      </c>
      <c r="BP74" s="679">
        <v>0</v>
      </c>
      <c r="BQ74" s="679">
        <v>0</v>
      </c>
      <c r="BR74" s="679">
        <v>0</v>
      </c>
      <c r="BS74" s="679">
        <v>0</v>
      </c>
      <c r="BT74" s="680">
        <v>0</v>
      </c>
    </row>
    <row r="75" spans="2:73" hidden="1">
      <c r="B75" s="674" t="s">
        <v>208</v>
      </c>
      <c r="C75" s="674" t="s">
        <v>1111</v>
      </c>
      <c r="D75" s="674" t="s">
        <v>1124</v>
      </c>
      <c r="E75" s="674" t="s">
        <v>1107</v>
      </c>
      <c r="F75" s="674" t="s">
        <v>1113</v>
      </c>
      <c r="G75" s="674" t="s">
        <v>1108</v>
      </c>
      <c r="H75" s="871">
        <v>2012</v>
      </c>
      <c r="I75" s="630" t="s">
        <v>1125</v>
      </c>
      <c r="J75" s="630"/>
      <c r="K75" s="619"/>
      <c r="L75" s="678" t="s">
        <v>1016</v>
      </c>
      <c r="M75" s="679">
        <v>5.18</v>
      </c>
      <c r="N75" s="679">
        <v>5.18</v>
      </c>
      <c r="O75" s="679">
        <v>5.18</v>
      </c>
      <c r="P75" s="679">
        <v>5.18</v>
      </c>
      <c r="Q75" s="679" t="s">
        <v>1016</v>
      </c>
      <c r="R75" s="679" t="s">
        <v>1016</v>
      </c>
      <c r="S75" s="679" t="s">
        <v>1016</v>
      </c>
      <c r="T75" s="679" t="s">
        <v>1016</v>
      </c>
      <c r="U75" s="679" t="s">
        <v>1016</v>
      </c>
      <c r="V75" s="679" t="s">
        <v>1016</v>
      </c>
      <c r="W75" s="679" t="s">
        <v>1016</v>
      </c>
      <c r="X75" s="679" t="s">
        <v>1016</v>
      </c>
      <c r="Y75" s="679" t="s">
        <v>1016</v>
      </c>
      <c r="Z75" s="679" t="s">
        <v>1016</v>
      </c>
      <c r="AA75" s="679" t="s">
        <v>1016</v>
      </c>
      <c r="AB75" s="679" t="s">
        <v>1016</v>
      </c>
      <c r="AC75" s="679" t="s">
        <v>1016</v>
      </c>
      <c r="AD75" s="679" t="s">
        <v>1016</v>
      </c>
      <c r="AE75" s="679" t="s">
        <v>1016</v>
      </c>
      <c r="AF75" s="679" t="s">
        <v>1016</v>
      </c>
      <c r="AG75" s="679" t="s">
        <v>1016</v>
      </c>
      <c r="AH75" s="679" t="s">
        <v>1016</v>
      </c>
      <c r="AI75" s="679" t="s">
        <v>1016</v>
      </c>
      <c r="AJ75" s="679" t="s">
        <v>1016</v>
      </c>
      <c r="AK75" s="679" t="s">
        <v>1016</v>
      </c>
      <c r="AL75" s="679" t="s">
        <v>1016</v>
      </c>
      <c r="AM75" s="679" t="s">
        <v>1016</v>
      </c>
      <c r="AN75" s="679" t="s">
        <v>1016</v>
      </c>
      <c r="AO75" s="680" t="s">
        <v>1126</v>
      </c>
      <c r="AP75" s="619"/>
      <c r="AQ75" s="678" t="s">
        <v>1126</v>
      </c>
      <c r="AR75" s="679">
        <v>25176.25</v>
      </c>
      <c r="AS75" s="679">
        <v>25176.25</v>
      </c>
      <c r="AT75" s="679">
        <v>25176.25</v>
      </c>
      <c r="AU75" s="679">
        <v>25176.25</v>
      </c>
      <c r="AV75" s="679" t="s">
        <v>1015</v>
      </c>
      <c r="AW75" s="679" t="s">
        <v>1015</v>
      </c>
      <c r="AX75" s="679" t="s">
        <v>1015</v>
      </c>
      <c r="AY75" s="679" t="s">
        <v>1015</v>
      </c>
      <c r="AZ75" s="679" t="s">
        <v>1015</v>
      </c>
      <c r="BA75" s="679" t="s">
        <v>1015</v>
      </c>
      <c r="BB75" s="679" t="s">
        <v>1015</v>
      </c>
      <c r="BC75" s="679" t="s">
        <v>1127</v>
      </c>
      <c r="BD75" s="679" t="s">
        <v>1127</v>
      </c>
      <c r="BE75" s="679" t="s">
        <v>1127</v>
      </c>
      <c r="BF75" s="679" t="s">
        <v>1127</v>
      </c>
      <c r="BG75" s="679" t="s">
        <v>1127</v>
      </c>
      <c r="BH75" s="679" t="s">
        <v>1127</v>
      </c>
      <c r="BI75" s="679" t="s">
        <v>1127</v>
      </c>
      <c r="BJ75" s="679" t="s">
        <v>1127</v>
      </c>
      <c r="BK75" s="679" t="s">
        <v>1127</v>
      </c>
      <c r="BL75" s="679" t="s">
        <v>1127</v>
      </c>
      <c r="BM75" s="679" t="s">
        <v>1128</v>
      </c>
      <c r="BN75" s="679" t="s">
        <v>1016</v>
      </c>
      <c r="BO75" s="679" t="s">
        <v>1016</v>
      </c>
      <c r="BP75" s="679" t="s">
        <v>1016</v>
      </c>
      <c r="BQ75" s="679" t="s">
        <v>1016</v>
      </c>
      <c r="BR75" s="679" t="s">
        <v>1016</v>
      </c>
      <c r="BS75" s="679" t="s">
        <v>1016</v>
      </c>
      <c r="BT75" s="680"/>
    </row>
    <row r="76" spans="2:73">
      <c r="B76" s="674" t="s">
        <v>208</v>
      </c>
      <c r="C76" s="674" t="s">
        <v>1111</v>
      </c>
      <c r="D76" s="674" t="s">
        <v>1124</v>
      </c>
      <c r="E76" s="674" t="s">
        <v>1107</v>
      </c>
      <c r="F76" s="674" t="s">
        <v>1113</v>
      </c>
      <c r="G76" s="674" t="s">
        <v>1108</v>
      </c>
      <c r="H76" s="871">
        <v>2013</v>
      </c>
      <c r="I76" s="630" t="s">
        <v>1125</v>
      </c>
      <c r="J76" s="630"/>
      <c r="K76" s="619"/>
      <c r="L76" s="678" t="s">
        <v>1016</v>
      </c>
      <c r="M76" s="679" t="s">
        <v>1016</v>
      </c>
      <c r="N76" s="679">
        <v>70.5</v>
      </c>
      <c r="O76" s="679">
        <v>70.5</v>
      </c>
      <c r="P76" s="679">
        <v>70.5</v>
      </c>
      <c r="Q76" s="679">
        <v>70.5</v>
      </c>
      <c r="R76" s="679" t="s">
        <v>1016</v>
      </c>
      <c r="S76" s="679" t="s">
        <v>1016</v>
      </c>
      <c r="T76" s="679" t="s">
        <v>1016</v>
      </c>
      <c r="U76" s="679" t="s">
        <v>1016</v>
      </c>
      <c r="V76" s="679" t="s">
        <v>1016</v>
      </c>
      <c r="W76" s="679" t="s">
        <v>1016</v>
      </c>
      <c r="X76" s="679" t="s">
        <v>1016</v>
      </c>
      <c r="Y76" s="679" t="s">
        <v>1016</v>
      </c>
      <c r="Z76" s="679" t="s">
        <v>1016</v>
      </c>
      <c r="AA76" s="679" t="s">
        <v>1016</v>
      </c>
      <c r="AB76" s="679" t="s">
        <v>1016</v>
      </c>
      <c r="AC76" s="679" t="s">
        <v>1016</v>
      </c>
      <c r="AD76" s="679" t="s">
        <v>1016</v>
      </c>
      <c r="AE76" s="679" t="s">
        <v>1016</v>
      </c>
      <c r="AF76" s="679" t="s">
        <v>1016</v>
      </c>
      <c r="AG76" s="679" t="s">
        <v>1016</v>
      </c>
      <c r="AH76" s="679" t="s">
        <v>1016</v>
      </c>
      <c r="AI76" s="679" t="s">
        <v>1016</v>
      </c>
      <c r="AJ76" s="679" t="s">
        <v>1016</v>
      </c>
      <c r="AK76" s="679" t="s">
        <v>1016</v>
      </c>
      <c r="AL76" s="679" t="s">
        <v>1016</v>
      </c>
      <c r="AM76" s="679" t="s">
        <v>1016</v>
      </c>
      <c r="AN76" s="679" t="s">
        <v>1016</v>
      </c>
      <c r="AO76" s="680" t="s">
        <v>1126</v>
      </c>
      <c r="AP76" s="619"/>
      <c r="AQ76" s="678" t="s">
        <v>1126</v>
      </c>
      <c r="AR76" s="679" t="s">
        <v>1129</v>
      </c>
      <c r="AS76" s="679">
        <v>387606.14</v>
      </c>
      <c r="AT76" s="679">
        <v>387606.14</v>
      </c>
      <c r="AU76" s="679">
        <v>387606.14</v>
      </c>
      <c r="AV76" s="679">
        <v>387606.14</v>
      </c>
      <c r="AW76" s="679" t="s">
        <v>1015</v>
      </c>
      <c r="AX76" s="679" t="s">
        <v>1015</v>
      </c>
      <c r="AY76" s="679" t="s">
        <v>1015</v>
      </c>
      <c r="AZ76" s="679" t="s">
        <v>1015</v>
      </c>
      <c r="BA76" s="679" t="s">
        <v>1015</v>
      </c>
      <c r="BB76" s="679" t="s">
        <v>1015</v>
      </c>
      <c r="BC76" s="679" t="s">
        <v>1127</v>
      </c>
      <c r="BD76" s="679" t="s">
        <v>1127</v>
      </c>
      <c r="BE76" s="679" t="s">
        <v>1127</v>
      </c>
      <c r="BF76" s="679" t="s">
        <v>1127</v>
      </c>
      <c r="BG76" s="679" t="s">
        <v>1127</v>
      </c>
      <c r="BH76" s="679" t="s">
        <v>1127</v>
      </c>
      <c r="BI76" s="679" t="s">
        <v>1127</v>
      </c>
      <c r="BJ76" s="679" t="s">
        <v>1127</v>
      </c>
      <c r="BK76" s="679" t="s">
        <v>1127</v>
      </c>
      <c r="BL76" s="679" t="s">
        <v>1127</v>
      </c>
      <c r="BM76" s="679" t="s">
        <v>1128</v>
      </c>
      <c r="BN76" s="679" t="s">
        <v>1016</v>
      </c>
      <c r="BO76" s="679" t="s">
        <v>1016</v>
      </c>
      <c r="BP76" s="679" t="s">
        <v>1016</v>
      </c>
      <c r="BQ76" s="679" t="s">
        <v>1016</v>
      </c>
      <c r="BR76" s="679" t="s">
        <v>1016</v>
      </c>
      <c r="BS76" s="679" t="s">
        <v>1016</v>
      </c>
      <c r="BT76" s="680"/>
    </row>
    <row r="77" spans="2:73" hidden="1">
      <c r="B77" s="674" t="s">
        <v>208</v>
      </c>
      <c r="C77" s="674" t="s">
        <v>1111</v>
      </c>
      <c r="D77" s="674" t="s">
        <v>1130</v>
      </c>
      <c r="E77" s="674" t="s">
        <v>1107</v>
      </c>
      <c r="F77" s="674" t="s">
        <v>1113</v>
      </c>
      <c r="G77" s="674" t="s">
        <v>1110</v>
      </c>
      <c r="H77" s="871">
        <v>2013</v>
      </c>
      <c r="I77" s="630" t="s">
        <v>1125</v>
      </c>
      <c r="J77" s="630"/>
      <c r="K77" s="619"/>
      <c r="L77" s="678" t="s">
        <v>1016</v>
      </c>
      <c r="M77" s="679" t="s">
        <v>1016</v>
      </c>
      <c r="N77" s="679">
        <v>596.66</v>
      </c>
      <c r="O77" s="679" t="s">
        <v>1016</v>
      </c>
      <c r="P77" s="679" t="s">
        <v>1016</v>
      </c>
      <c r="Q77" s="679" t="s">
        <v>1016</v>
      </c>
      <c r="R77" s="679" t="s">
        <v>1016</v>
      </c>
      <c r="S77" s="679" t="s">
        <v>1016</v>
      </c>
      <c r="T77" s="679" t="s">
        <v>1016</v>
      </c>
      <c r="U77" s="679" t="s">
        <v>1016</v>
      </c>
      <c r="V77" s="679" t="s">
        <v>1016</v>
      </c>
      <c r="W77" s="679" t="s">
        <v>1016</v>
      </c>
      <c r="X77" s="679" t="s">
        <v>1016</v>
      </c>
      <c r="Y77" s="679" t="s">
        <v>1016</v>
      </c>
      <c r="Z77" s="679" t="s">
        <v>1016</v>
      </c>
      <c r="AA77" s="679" t="s">
        <v>1016</v>
      </c>
      <c r="AB77" s="679" t="s">
        <v>1016</v>
      </c>
      <c r="AC77" s="679" t="s">
        <v>1016</v>
      </c>
      <c r="AD77" s="679" t="s">
        <v>1016</v>
      </c>
      <c r="AE77" s="679" t="s">
        <v>1016</v>
      </c>
      <c r="AF77" s="679" t="s">
        <v>1016</v>
      </c>
      <c r="AG77" s="679" t="s">
        <v>1016</v>
      </c>
      <c r="AH77" s="679" t="s">
        <v>1016</v>
      </c>
      <c r="AI77" s="679" t="s">
        <v>1016</v>
      </c>
      <c r="AJ77" s="679" t="s">
        <v>1016</v>
      </c>
      <c r="AK77" s="679" t="s">
        <v>1016</v>
      </c>
      <c r="AL77" s="679" t="s">
        <v>1016</v>
      </c>
      <c r="AM77" s="679" t="s">
        <v>1016</v>
      </c>
      <c r="AN77" s="679" t="s">
        <v>1016</v>
      </c>
      <c r="AO77" s="680" t="s">
        <v>1126</v>
      </c>
      <c r="AP77" s="619"/>
      <c r="AQ77" s="678" t="s">
        <v>1126</v>
      </c>
      <c r="AR77" s="679" t="s">
        <v>1129</v>
      </c>
      <c r="AS77" s="679">
        <v>9571.39</v>
      </c>
      <c r="AT77" s="679" t="s">
        <v>1015</v>
      </c>
      <c r="AU77" s="679" t="s">
        <v>1015</v>
      </c>
      <c r="AV77" s="679" t="s">
        <v>1015</v>
      </c>
      <c r="AW77" s="679" t="s">
        <v>1015</v>
      </c>
      <c r="AX77" s="679" t="s">
        <v>1015</v>
      </c>
      <c r="AY77" s="679" t="s">
        <v>1015</v>
      </c>
      <c r="AZ77" s="679" t="s">
        <v>1015</v>
      </c>
      <c r="BA77" s="679" t="s">
        <v>1015</v>
      </c>
      <c r="BB77" s="679" t="s">
        <v>1015</v>
      </c>
      <c r="BC77" s="679" t="s">
        <v>1127</v>
      </c>
      <c r="BD77" s="679" t="s">
        <v>1127</v>
      </c>
      <c r="BE77" s="679" t="s">
        <v>1127</v>
      </c>
      <c r="BF77" s="679" t="s">
        <v>1127</v>
      </c>
      <c r="BG77" s="679" t="s">
        <v>1127</v>
      </c>
      <c r="BH77" s="679" t="s">
        <v>1127</v>
      </c>
      <c r="BI77" s="679" t="s">
        <v>1127</v>
      </c>
      <c r="BJ77" s="679" t="s">
        <v>1127</v>
      </c>
      <c r="BK77" s="679" t="s">
        <v>1127</v>
      </c>
      <c r="BL77" s="679" t="s">
        <v>1127</v>
      </c>
      <c r="BM77" s="679" t="s">
        <v>1128</v>
      </c>
      <c r="BN77" s="679" t="s">
        <v>1016</v>
      </c>
      <c r="BO77" s="679" t="s">
        <v>1016</v>
      </c>
      <c r="BP77" s="679" t="s">
        <v>1016</v>
      </c>
      <c r="BQ77" s="679" t="s">
        <v>1016</v>
      </c>
      <c r="BR77" s="679" t="s">
        <v>1016</v>
      </c>
      <c r="BS77" s="679" t="s">
        <v>1016</v>
      </c>
      <c r="BT77" s="680"/>
    </row>
    <row r="78" spans="2:73">
      <c r="B78" s="674" t="s">
        <v>208</v>
      </c>
      <c r="C78" s="674" t="s">
        <v>1111</v>
      </c>
      <c r="D78" s="674" t="s">
        <v>24</v>
      </c>
      <c r="E78" s="674" t="s">
        <v>1107</v>
      </c>
      <c r="F78" s="674" t="s">
        <v>1113</v>
      </c>
      <c r="G78" s="674" t="s">
        <v>1108</v>
      </c>
      <c r="H78" s="871">
        <v>2013</v>
      </c>
      <c r="I78" s="630" t="s">
        <v>1125</v>
      </c>
      <c r="J78" s="630"/>
      <c r="K78" s="619"/>
      <c r="L78" s="678" t="s">
        <v>1016</v>
      </c>
      <c r="M78" s="679" t="s">
        <v>1016</v>
      </c>
      <c r="N78" s="679">
        <v>6.05</v>
      </c>
      <c r="O78" s="679">
        <v>6.05</v>
      </c>
      <c r="P78" s="679">
        <v>6.05</v>
      </c>
      <c r="Q78" s="679">
        <v>6.05</v>
      </c>
      <c r="R78" s="679">
        <v>6.05</v>
      </c>
      <c r="S78" s="679">
        <v>6.05</v>
      </c>
      <c r="T78" s="679">
        <v>6.05</v>
      </c>
      <c r="U78" s="679">
        <v>6.05</v>
      </c>
      <c r="V78" s="679">
        <v>6.05</v>
      </c>
      <c r="W78" s="679">
        <v>6.05</v>
      </c>
      <c r="X78" s="679">
        <v>6.05</v>
      </c>
      <c r="Y78" s="679">
        <v>6.05</v>
      </c>
      <c r="Z78" s="679">
        <v>6.05</v>
      </c>
      <c r="AA78" s="679">
        <v>6.05</v>
      </c>
      <c r="AB78" s="679" t="s">
        <v>1016</v>
      </c>
      <c r="AC78" s="679" t="s">
        <v>1016</v>
      </c>
      <c r="AD78" s="679" t="s">
        <v>1016</v>
      </c>
      <c r="AE78" s="679" t="s">
        <v>1016</v>
      </c>
      <c r="AF78" s="679" t="s">
        <v>1016</v>
      </c>
      <c r="AG78" s="679" t="s">
        <v>1016</v>
      </c>
      <c r="AH78" s="679" t="s">
        <v>1016</v>
      </c>
      <c r="AI78" s="679" t="s">
        <v>1016</v>
      </c>
      <c r="AJ78" s="679" t="s">
        <v>1016</v>
      </c>
      <c r="AK78" s="679" t="s">
        <v>1016</v>
      </c>
      <c r="AL78" s="679" t="s">
        <v>1016</v>
      </c>
      <c r="AM78" s="679" t="s">
        <v>1016</v>
      </c>
      <c r="AN78" s="679" t="s">
        <v>1016</v>
      </c>
      <c r="AO78" s="680" t="s">
        <v>1126</v>
      </c>
      <c r="AP78" s="619"/>
      <c r="AQ78" s="678" t="s">
        <v>1126</v>
      </c>
      <c r="AR78" s="679" t="s">
        <v>1129</v>
      </c>
      <c r="AS78" s="679">
        <v>20830.95</v>
      </c>
      <c r="AT78" s="679">
        <v>20830.95</v>
      </c>
      <c r="AU78" s="679">
        <v>20830.95</v>
      </c>
      <c r="AV78" s="679">
        <v>20830.95</v>
      </c>
      <c r="AW78" s="679">
        <v>20830.95</v>
      </c>
      <c r="AX78" s="679">
        <v>20830.95</v>
      </c>
      <c r="AY78" s="679">
        <v>20830.95</v>
      </c>
      <c r="AZ78" s="679">
        <v>20830.95</v>
      </c>
      <c r="BA78" s="679">
        <v>20830.95</v>
      </c>
      <c r="BB78" s="679">
        <v>20830.95</v>
      </c>
      <c r="BC78" s="679">
        <v>20830.95</v>
      </c>
      <c r="BD78" s="679">
        <v>20830.95</v>
      </c>
      <c r="BE78" s="679">
        <v>20830.95</v>
      </c>
      <c r="BF78" s="679">
        <v>20830.95</v>
      </c>
      <c r="BG78" s="679" t="s">
        <v>1127</v>
      </c>
      <c r="BH78" s="679" t="s">
        <v>1127</v>
      </c>
      <c r="BI78" s="679" t="s">
        <v>1127</v>
      </c>
      <c r="BJ78" s="679" t="s">
        <v>1127</v>
      </c>
      <c r="BK78" s="679" t="s">
        <v>1127</v>
      </c>
      <c r="BL78" s="679" t="s">
        <v>1127</v>
      </c>
      <c r="BM78" s="679" t="s">
        <v>1128</v>
      </c>
      <c r="BN78" s="679" t="s">
        <v>1016</v>
      </c>
      <c r="BO78" s="679" t="s">
        <v>1016</v>
      </c>
      <c r="BP78" s="679" t="s">
        <v>1016</v>
      </c>
      <c r="BQ78" s="679" t="s">
        <v>1016</v>
      </c>
      <c r="BR78" s="679" t="s">
        <v>1016</v>
      </c>
      <c r="BS78" s="679" t="s">
        <v>1016</v>
      </c>
      <c r="BT78" s="680"/>
    </row>
    <row r="79" spans="2:73" ht="15.75" hidden="1">
      <c r="B79" s="674" t="s">
        <v>208</v>
      </c>
      <c r="C79" s="674" t="s">
        <v>1111</v>
      </c>
      <c r="D79" s="674" t="s">
        <v>1131</v>
      </c>
      <c r="E79" s="674" t="s">
        <v>1107</v>
      </c>
      <c r="F79" s="674" t="s">
        <v>1113</v>
      </c>
      <c r="G79" s="674" t="s">
        <v>1110</v>
      </c>
      <c r="H79" s="871">
        <v>2009</v>
      </c>
      <c r="I79" s="630" t="s">
        <v>1125</v>
      </c>
      <c r="J79" s="630"/>
      <c r="K79" s="619"/>
      <c r="L79" s="678" t="s">
        <v>1016</v>
      </c>
      <c r="M79" s="679" t="s">
        <v>1016</v>
      </c>
      <c r="N79" s="679">
        <v>1.28</v>
      </c>
      <c r="O79" s="679" t="s">
        <v>1016</v>
      </c>
      <c r="P79" s="679" t="s">
        <v>1016</v>
      </c>
      <c r="Q79" s="679" t="s">
        <v>1016</v>
      </c>
      <c r="R79" s="679" t="s">
        <v>1016</v>
      </c>
      <c r="S79" s="679" t="s">
        <v>1016</v>
      </c>
      <c r="T79" s="679" t="s">
        <v>1016</v>
      </c>
      <c r="U79" s="679" t="s">
        <v>1016</v>
      </c>
      <c r="V79" s="679" t="s">
        <v>1016</v>
      </c>
      <c r="W79" s="679" t="s">
        <v>1016</v>
      </c>
      <c r="X79" s="679" t="s">
        <v>1016</v>
      </c>
      <c r="Y79" s="679" t="s">
        <v>1016</v>
      </c>
      <c r="Z79" s="679" t="s">
        <v>1016</v>
      </c>
      <c r="AA79" s="679" t="s">
        <v>1016</v>
      </c>
      <c r="AB79" s="679" t="s">
        <v>1016</v>
      </c>
      <c r="AC79" s="679" t="s">
        <v>1016</v>
      </c>
      <c r="AD79" s="679" t="s">
        <v>1016</v>
      </c>
      <c r="AE79" s="679" t="s">
        <v>1016</v>
      </c>
      <c r="AF79" s="679" t="s">
        <v>1016</v>
      </c>
      <c r="AG79" s="679" t="s">
        <v>1016</v>
      </c>
      <c r="AH79" s="679" t="s">
        <v>1016</v>
      </c>
      <c r="AI79" s="679" t="s">
        <v>1016</v>
      </c>
      <c r="AJ79" s="679" t="s">
        <v>1016</v>
      </c>
      <c r="AK79" s="679" t="s">
        <v>1016</v>
      </c>
      <c r="AL79" s="679" t="s">
        <v>1016</v>
      </c>
      <c r="AM79" s="679" t="s">
        <v>1016</v>
      </c>
      <c r="AN79" s="679" t="s">
        <v>1016</v>
      </c>
      <c r="AO79" s="680" t="s">
        <v>1126</v>
      </c>
      <c r="AP79" s="619"/>
      <c r="AQ79" s="678" t="s">
        <v>1126</v>
      </c>
      <c r="AR79" s="679" t="s">
        <v>1129</v>
      </c>
      <c r="AS79" s="679">
        <v>2.04</v>
      </c>
      <c r="AT79" s="679" t="s">
        <v>1015</v>
      </c>
      <c r="AU79" s="679" t="s">
        <v>1015</v>
      </c>
      <c r="AV79" s="679" t="s">
        <v>1015</v>
      </c>
      <c r="AW79" s="679" t="s">
        <v>1015</v>
      </c>
      <c r="AX79" s="679" t="s">
        <v>1015</v>
      </c>
      <c r="AY79" s="679" t="s">
        <v>1015</v>
      </c>
      <c r="AZ79" s="679" t="s">
        <v>1015</v>
      </c>
      <c r="BA79" s="679" t="s">
        <v>1015</v>
      </c>
      <c r="BB79" s="679" t="s">
        <v>1015</v>
      </c>
      <c r="BC79" s="679" t="s">
        <v>1127</v>
      </c>
      <c r="BD79" s="679" t="s">
        <v>1127</v>
      </c>
      <c r="BE79" s="679" t="s">
        <v>1127</v>
      </c>
      <c r="BF79" s="679" t="s">
        <v>1127</v>
      </c>
      <c r="BG79" s="679" t="s">
        <v>1127</v>
      </c>
      <c r="BH79" s="679" t="s">
        <v>1127</v>
      </c>
      <c r="BI79" s="679" t="s">
        <v>1127</v>
      </c>
      <c r="BJ79" s="679" t="s">
        <v>1127</v>
      </c>
      <c r="BK79" s="679" t="s">
        <v>1127</v>
      </c>
      <c r="BL79" s="679" t="s">
        <v>1127</v>
      </c>
      <c r="BM79" s="679" t="s">
        <v>1128</v>
      </c>
      <c r="BN79" s="679" t="s">
        <v>1016</v>
      </c>
      <c r="BO79" s="679" t="s">
        <v>1016</v>
      </c>
      <c r="BP79" s="679" t="s">
        <v>1016</v>
      </c>
      <c r="BQ79" s="679" t="s">
        <v>1016</v>
      </c>
      <c r="BR79" s="679" t="s">
        <v>1016</v>
      </c>
      <c r="BS79" s="679" t="s">
        <v>1016</v>
      </c>
      <c r="BT79" s="680"/>
      <c r="BU79" s="160"/>
    </row>
    <row r="80" spans="2:73" ht="15.75" hidden="1">
      <c r="B80" s="674" t="s">
        <v>208</v>
      </c>
      <c r="C80" s="674" t="s">
        <v>1111</v>
      </c>
      <c r="D80" s="674" t="s">
        <v>1131</v>
      </c>
      <c r="E80" s="674" t="s">
        <v>1107</v>
      </c>
      <c r="F80" s="674" t="s">
        <v>1113</v>
      </c>
      <c r="G80" s="674" t="s">
        <v>1110</v>
      </c>
      <c r="H80" s="871">
        <v>2011</v>
      </c>
      <c r="I80" s="630" t="s">
        <v>1125</v>
      </c>
      <c r="J80" s="630"/>
      <c r="K80" s="619"/>
      <c r="L80" s="678" t="s">
        <v>1016</v>
      </c>
      <c r="M80" s="679" t="s">
        <v>1016</v>
      </c>
      <c r="N80" s="679">
        <v>1.28</v>
      </c>
      <c r="O80" s="679" t="s">
        <v>1016</v>
      </c>
      <c r="P80" s="679" t="s">
        <v>1016</v>
      </c>
      <c r="Q80" s="679" t="s">
        <v>1016</v>
      </c>
      <c r="R80" s="679" t="s">
        <v>1016</v>
      </c>
      <c r="S80" s="679" t="s">
        <v>1016</v>
      </c>
      <c r="T80" s="679" t="s">
        <v>1016</v>
      </c>
      <c r="U80" s="679" t="s">
        <v>1016</v>
      </c>
      <c r="V80" s="679" t="s">
        <v>1016</v>
      </c>
      <c r="W80" s="679" t="s">
        <v>1016</v>
      </c>
      <c r="X80" s="679" t="s">
        <v>1016</v>
      </c>
      <c r="Y80" s="679" t="s">
        <v>1016</v>
      </c>
      <c r="Z80" s="679" t="s">
        <v>1016</v>
      </c>
      <c r="AA80" s="679" t="s">
        <v>1016</v>
      </c>
      <c r="AB80" s="679" t="s">
        <v>1016</v>
      </c>
      <c r="AC80" s="679" t="s">
        <v>1016</v>
      </c>
      <c r="AD80" s="679" t="s">
        <v>1016</v>
      </c>
      <c r="AE80" s="679" t="s">
        <v>1016</v>
      </c>
      <c r="AF80" s="679" t="s">
        <v>1016</v>
      </c>
      <c r="AG80" s="679" t="s">
        <v>1016</v>
      </c>
      <c r="AH80" s="679" t="s">
        <v>1016</v>
      </c>
      <c r="AI80" s="679" t="s">
        <v>1016</v>
      </c>
      <c r="AJ80" s="679" t="s">
        <v>1016</v>
      </c>
      <c r="AK80" s="679" t="s">
        <v>1016</v>
      </c>
      <c r="AL80" s="679" t="s">
        <v>1016</v>
      </c>
      <c r="AM80" s="679" t="s">
        <v>1016</v>
      </c>
      <c r="AN80" s="679" t="s">
        <v>1016</v>
      </c>
      <c r="AO80" s="680" t="s">
        <v>1126</v>
      </c>
      <c r="AP80" s="619"/>
      <c r="AQ80" s="678" t="s">
        <v>1126</v>
      </c>
      <c r="AR80" s="679" t="s">
        <v>1129</v>
      </c>
      <c r="AS80" s="679">
        <v>2.04</v>
      </c>
      <c r="AT80" s="679" t="s">
        <v>1015</v>
      </c>
      <c r="AU80" s="679" t="s">
        <v>1015</v>
      </c>
      <c r="AV80" s="679" t="s">
        <v>1015</v>
      </c>
      <c r="AW80" s="679" t="s">
        <v>1015</v>
      </c>
      <c r="AX80" s="679" t="s">
        <v>1015</v>
      </c>
      <c r="AY80" s="679" t="s">
        <v>1015</v>
      </c>
      <c r="AZ80" s="679" t="s">
        <v>1015</v>
      </c>
      <c r="BA80" s="679" t="s">
        <v>1015</v>
      </c>
      <c r="BB80" s="679" t="s">
        <v>1015</v>
      </c>
      <c r="BC80" s="679" t="s">
        <v>1127</v>
      </c>
      <c r="BD80" s="679" t="s">
        <v>1127</v>
      </c>
      <c r="BE80" s="679" t="s">
        <v>1127</v>
      </c>
      <c r="BF80" s="679" t="s">
        <v>1127</v>
      </c>
      <c r="BG80" s="679" t="s">
        <v>1127</v>
      </c>
      <c r="BH80" s="679" t="s">
        <v>1127</v>
      </c>
      <c r="BI80" s="679" t="s">
        <v>1127</v>
      </c>
      <c r="BJ80" s="679" t="s">
        <v>1127</v>
      </c>
      <c r="BK80" s="679" t="s">
        <v>1127</v>
      </c>
      <c r="BL80" s="679" t="s">
        <v>1127</v>
      </c>
      <c r="BM80" s="679" t="s">
        <v>1128</v>
      </c>
      <c r="BN80" s="679" t="s">
        <v>1016</v>
      </c>
      <c r="BO80" s="679" t="s">
        <v>1016</v>
      </c>
      <c r="BP80" s="679" t="s">
        <v>1016</v>
      </c>
      <c r="BQ80" s="679" t="s">
        <v>1016</v>
      </c>
      <c r="BR80" s="679" t="s">
        <v>1016</v>
      </c>
      <c r="BS80" s="679" t="s">
        <v>1016</v>
      </c>
      <c r="BT80" s="680"/>
      <c r="BU80" s="160"/>
    </row>
    <row r="81" spans="2:73" hidden="1">
      <c r="B81" s="674" t="s">
        <v>208</v>
      </c>
      <c r="C81" s="674" t="s">
        <v>1111</v>
      </c>
      <c r="D81" s="674" t="s">
        <v>1131</v>
      </c>
      <c r="E81" s="674" t="s">
        <v>1107</v>
      </c>
      <c r="F81" s="674" t="s">
        <v>1113</v>
      </c>
      <c r="G81" s="674" t="s">
        <v>1110</v>
      </c>
      <c r="H81" s="871">
        <v>2012</v>
      </c>
      <c r="I81" s="630" t="s">
        <v>1125</v>
      </c>
      <c r="J81" s="630"/>
      <c r="K81" s="619"/>
      <c r="L81" s="678" t="s">
        <v>1016</v>
      </c>
      <c r="M81" s="679" t="s">
        <v>1016</v>
      </c>
      <c r="N81" s="679">
        <v>7.68</v>
      </c>
      <c r="O81" s="679" t="s">
        <v>1016</v>
      </c>
      <c r="P81" s="679" t="s">
        <v>1016</v>
      </c>
      <c r="Q81" s="679" t="s">
        <v>1016</v>
      </c>
      <c r="R81" s="679" t="s">
        <v>1016</v>
      </c>
      <c r="S81" s="679" t="s">
        <v>1016</v>
      </c>
      <c r="T81" s="679" t="s">
        <v>1016</v>
      </c>
      <c r="U81" s="679" t="s">
        <v>1016</v>
      </c>
      <c r="V81" s="679" t="s">
        <v>1016</v>
      </c>
      <c r="W81" s="679" t="s">
        <v>1016</v>
      </c>
      <c r="X81" s="679" t="s">
        <v>1016</v>
      </c>
      <c r="Y81" s="679" t="s">
        <v>1016</v>
      </c>
      <c r="Z81" s="679" t="s">
        <v>1016</v>
      </c>
      <c r="AA81" s="679" t="s">
        <v>1016</v>
      </c>
      <c r="AB81" s="679" t="s">
        <v>1016</v>
      </c>
      <c r="AC81" s="679" t="s">
        <v>1016</v>
      </c>
      <c r="AD81" s="679" t="s">
        <v>1016</v>
      </c>
      <c r="AE81" s="679" t="s">
        <v>1016</v>
      </c>
      <c r="AF81" s="679" t="s">
        <v>1016</v>
      </c>
      <c r="AG81" s="679" t="s">
        <v>1016</v>
      </c>
      <c r="AH81" s="679" t="s">
        <v>1016</v>
      </c>
      <c r="AI81" s="679" t="s">
        <v>1016</v>
      </c>
      <c r="AJ81" s="679" t="s">
        <v>1016</v>
      </c>
      <c r="AK81" s="679" t="s">
        <v>1016</v>
      </c>
      <c r="AL81" s="679" t="s">
        <v>1016</v>
      </c>
      <c r="AM81" s="679" t="s">
        <v>1016</v>
      </c>
      <c r="AN81" s="679" t="s">
        <v>1016</v>
      </c>
      <c r="AO81" s="680" t="s">
        <v>1126</v>
      </c>
      <c r="AP81" s="619"/>
      <c r="AQ81" s="678" t="s">
        <v>1126</v>
      </c>
      <c r="AR81" s="679" t="s">
        <v>1129</v>
      </c>
      <c r="AS81" s="679">
        <v>12.25</v>
      </c>
      <c r="AT81" s="679" t="s">
        <v>1015</v>
      </c>
      <c r="AU81" s="679" t="s">
        <v>1015</v>
      </c>
      <c r="AV81" s="679" t="s">
        <v>1015</v>
      </c>
      <c r="AW81" s="679" t="s">
        <v>1015</v>
      </c>
      <c r="AX81" s="679" t="s">
        <v>1015</v>
      </c>
      <c r="AY81" s="679" t="s">
        <v>1015</v>
      </c>
      <c r="AZ81" s="679" t="s">
        <v>1015</v>
      </c>
      <c r="BA81" s="679" t="s">
        <v>1015</v>
      </c>
      <c r="BB81" s="679" t="s">
        <v>1015</v>
      </c>
      <c r="BC81" s="679" t="s">
        <v>1127</v>
      </c>
      <c r="BD81" s="679" t="s">
        <v>1127</v>
      </c>
      <c r="BE81" s="679" t="s">
        <v>1127</v>
      </c>
      <c r="BF81" s="679" t="s">
        <v>1127</v>
      </c>
      <c r="BG81" s="679" t="s">
        <v>1127</v>
      </c>
      <c r="BH81" s="679" t="s">
        <v>1127</v>
      </c>
      <c r="BI81" s="679" t="s">
        <v>1127</v>
      </c>
      <c r="BJ81" s="679" t="s">
        <v>1127</v>
      </c>
      <c r="BK81" s="679" t="s">
        <v>1127</v>
      </c>
      <c r="BL81" s="679" t="s">
        <v>1127</v>
      </c>
      <c r="BM81" s="679" t="s">
        <v>1128</v>
      </c>
      <c r="BN81" s="679" t="s">
        <v>1016</v>
      </c>
      <c r="BO81" s="679" t="s">
        <v>1016</v>
      </c>
      <c r="BP81" s="679" t="s">
        <v>1016</v>
      </c>
      <c r="BQ81" s="679" t="s">
        <v>1016</v>
      </c>
      <c r="BR81" s="679" t="s">
        <v>1016</v>
      </c>
      <c r="BS81" s="679" t="s">
        <v>1016</v>
      </c>
      <c r="BT81" s="680"/>
    </row>
    <row r="82" spans="2:73" ht="15.75" hidden="1">
      <c r="B82" s="674" t="s">
        <v>208</v>
      </c>
      <c r="C82" s="674" t="s">
        <v>1111</v>
      </c>
      <c r="D82" s="674" t="s">
        <v>1131</v>
      </c>
      <c r="E82" s="674" t="s">
        <v>1107</v>
      </c>
      <c r="F82" s="674" t="s">
        <v>1113</v>
      </c>
      <c r="G82" s="674" t="s">
        <v>1110</v>
      </c>
      <c r="H82" s="871">
        <v>2013</v>
      </c>
      <c r="I82" s="630" t="s">
        <v>1125</v>
      </c>
      <c r="J82" s="630"/>
      <c r="K82" s="619"/>
      <c r="L82" s="678" t="s">
        <v>1016</v>
      </c>
      <c r="M82" s="679" t="s">
        <v>1016</v>
      </c>
      <c r="N82" s="679">
        <v>2.56</v>
      </c>
      <c r="O82" s="679" t="s">
        <v>1016</v>
      </c>
      <c r="P82" s="679" t="s">
        <v>1016</v>
      </c>
      <c r="Q82" s="679" t="s">
        <v>1016</v>
      </c>
      <c r="R82" s="679" t="s">
        <v>1016</v>
      </c>
      <c r="S82" s="679" t="s">
        <v>1016</v>
      </c>
      <c r="T82" s="679" t="s">
        <v>1016</v>
      </c>
      <c r="U82" s="679" t="s">
        <v>1016</v>
      </c>
      <c r="V82" s="679" t="s">
        <v>1016</v>
      </c>
      <c r="W82" s="679" t="s">
        <v>1016</v>
      </c>
      <c r="X82" s="679" t="s">
        <v>1016</v>
      </c>
      <c r="Y82" s="679" t="s">
        <v>1016</v>
      </c>
      <c r="Z82" s="679" t="s">
        <v>1016</v>
      </c>
      <c r="AA82" s="679" t="s">
        <v>1016</v>
      </c>
      <c r="AB82" s="679" t="s">
        <v>1016</v>
      </c>
      <c r="AC82" s="679" t="s">
        <v>1016</v>
      </c>
      <c r="AD82" s="679" t="s">
        <v>1016</v>
      </c>
      <c r="AE82" s="679" t="s">
        <v>1016</v>
      </c>
      <c r="AF82" s="679" t="s">
        <v>1016</v>
      </c>
      <c r="AG82" s="679" t="s">
        <v>1016</v>
      </c>
      <c r="AH82" s="679" t="s">
        <v>1016</v>
      </c>
      <c r="AI82" s="679" t="s">
        <v>1016</v>
      </c>
      <c r="AJ82" s="679" t="s">
        <v>1016</v>
      </c>
      <c r="AK82" s="679" t="s">
        <v>1016</v>
      </c>
      <c r="AL82" s="679" t="s">
        <v>1016</v>
      </c>
      <c r="AM82" s="679" t="s">
        <v>1016</v>
      </c>
      <c r="AN82" s="679" t="s">
        <v>1016</v>
      </c>
      <c r="AO82" s="680" t="s">
        <v>1126</v>
      </c>
      <c r="AP82" s="619"/>
      <c r="AQ82" s="678" t="s">
        <v>1126</v>
      </c>
      <c r="AR82" s="679" t="s">
        <v>1129</v>
      </c>
      <c r="AS82" s="679">
        <v>2.04</v>
      </c>
      <c r="AT82" s="679" t="s">
        <v>1015</v>
      </c>
      <c r="AU82" s="679" t="s">
        <v>1015</v>
      </c>
      <c r="AV82" s="679" t="s">
        <v>1015</v>
      </c>
      <c r="AW82" s="679" t="s">
        <v>1015</v>
      </c>
      <c r="AX82" s="679" t="s">
        <v>1015</v>
      </c>
      <c r="AY82" s="679" t="s">
        <v>1015</v>
      </c>
      <c r="AZ82" s="679" t="s">
        <v>1015</v>
      </c>
      <c r="BA82" s="679" t="s">
        <v>1015</v>
      </c>
      <c r="BB82" s="679" t="s">
        <v>1015</v>
      </c>
      <c r="BC82" s="679" t="s">
        <v>1127</v>
      </c>
      <c r="BD82" s="679" t="s">
        <v>1127</v>
      </c>
      <c r="BE82" s="679" t="s">
        <v>1127</v>
      </c>
      <c r="BF82" s="679" t="s">
        <v>1127</v>
      </c>
      <c r="BG82" s="679" t="s">
        <v>1127</v>
      </c>
      <c r="BH82" s="679" t="s">
        <v>1127</v>
      </c>
      <c r="BI82" s="679" t="s">
        <v>1127</v>
      </c>
      <c r="BJ82" s="679" t="s">
        <v>1127</v>
      </c>
      <c r="BK82" s="679" t="s">
        <v>1127</v>
      </c>
      <c r="BL82" s="679" t="s">
        <v>1127</v>
      </c>
      <c r="BM82" s="679" t="s">
        <v>1128</v>
      </c>
      <c r="BN82" s="679" t="s">
        <v>1016</v>
      </c>
      <c r="BO82" s="679" t="s">
        <v>1016</v>
      </c>
      <c r="BP82" s="679" t="s">
        <v>1016</v>
      </c>
      <c r="BQ82" s="679" t="s">
        <v>1016</v>
      </c>
      <c r="BR82" s="679" t="s">
        <v>1016</v>
      </c>
      <c r="BS82" s="679" t="s">
        <v>1016</v>
      </c>
      <c r="BT82" s="680"/>
      <c r="BU82" s="160"/>
    </row>
    <row r="83" spans="2:73" ht="15.75" hidden="1">
      <c r="B83" s="674" t="s">
        <v>208</v>
      </c>
      <c r="C83" s="674" t="s">
        <v>1111</v>
      </c>
      <c r="D83" s="674" t="s">
        <v>1132</v>
      </c>
      <c r="E83" s="674" t="s">
        <v>1107</v>
      </c>
      <c r="F83" s="674" t="s">
        <v>1113</v>
      </c>
      <c r="G83" s="674" t="s">
        <v>1110</v>
      </c>
      <c r="H83" s="871">
        <v>2012</v>
      </c>
      <c r="I83" s="630" t="s">
        <v>1125</v>
      </c>
      <c r="J83" s="630"/>
      <c r="K83" s="619"/>
      <c r="L83" s="678" t="s">
        <v>1016</v>
      </c>
      <c r="M83" s="679" t="s">
        <v>1016</v>
      </c>
      <c r="N83" s="679" t="s">
        <v>1016</v>
      </c>
      <c r="O83" s="679" t="s">
        <v>1016</v>
      </c>
      <c r="P83" s="679" t="s">
        <v>1016</v>
      </c>
      <c r="Q83" s="679" t="s">
        <v>1016</v>
      </c>
      <c r="R83" s="679" t="s">
        <v>1016</v>
      </c>
      <c r="S83" s="679" t="s">
        <v>1016</v>
      </c>
      <c r="T83" s="679" t="s">
        <v>1016</v>
      </c>
      <c r="U83" s="679" t="s">
        <v>1016</v>
      </c>
      <c r="V83" s="679" t="s">
        <v>1016</v>
      </c>
      <c r="W83" s="679" t="s">
        <v>1016</v>
      </c>
      <c r="X83" s="679" t="s">
        <v>1016</v>
      </c>
      <c r="Y83" s="679" t="s">
        <v>1016</v>
      </c>
      <c r="Z83" s="679" t="s">
        <v>1016</v>
      </c>
      <c r="AA83" s="679" t="s">
        <v>1016</v>
      </c>
      <c r="AB83" s="679" t="s">
        <v>1016</v>
      </c>
      <c r="AC83" s="679" t="s">
        <v>1016</v>
      </c>
      <c r="AD83" s="679" t="s">
        <v>1016</v>
      </c>
      <c r="AE83" s="679" t="s">
        <v>1016</v>
      </c>
      <c r="AF83" s="679" t="s">
        <v>1016</v>
      </c>
      <c r="AG83" s="679" t="s">
        <v>1016</v>
      </c>
      <c r="AH83" s="679" t="s">
        <v>1016</v>
      </c>
      <c r="AI83" s="679" t="s">
        <v>1016</v>
      </c>
      <c r="AJ83" s="679" t="s">
        <v>1016</v>
      </c>
      <c r="AK83" s="679" t="s">
        <v>1016</v>
      </c>
      <c r="AL83" s="679" t="s">
        <v>1016</v>
      </c>
      <c r="AM83" s="679" t="s">
        <v>1016</v>
      </c>
      <c r="AN83" s="679" t="s">
        <v>1016</v>
      </c>
      <c r="AO83" s="680" t="s">
        <v>1126</v>
      </c>
      <c r="AP83" s="619"/>
      <c r="AQ83" s="678" t="s">
        <v>1126</v>
      </c>
      <c r="AR83" s="679" t="s">
        <v>1129</v>
      </c>
      <c r="AS83" s="679" t="s">
        <v>1015</v>
      </c>
      <c r="AT83" s="679" t="s">
        <v>1015</v>
      </c>
      <c r="AU83" s="679" t="s">
        <v>1015</v>
      </c>
      <c r="AV83" s="679" t="s">
        <v>1015</v>
      </c>
      <c r="AW83" s="679" t="s">
        <v>1015</v>
      </c>
      <c r="AX83" s="679" t="s">
        <v>1015</v>
      </c>
      <c r="AY83" s="679" t="s">
        <v>1015</v>
      </c>
      <c r="AZ83" s="679" t="s">
        <v>1015</v>
      </c>
      <c r="BA83" s="679" t="s">
        <v>1015</v>
      </c>
      <c r="BB83" s="679" t="s">
        <v>1015</v>
      </c>
      <c r="BC83" s="679" t="s">
        <v>1127</v>
      </c>
      <c r="BD83" s="679" t="s">
        <v>1127</v>
      </c>
      <c r="BE83" s="679" t="s">
        <v>1127</v>
      </c>
      <c r="BF83" s="679" t="s">
        <v>1127</v>
      </c>
      <c r="BG83" s="679" t="s">
        <v>1127</v>
      </c>
      <c r="BH83" s="679" t="s">
        <v>1127</v>
      </c>
      <c r="BI83" s="679" t="s">
        <v>1127</v>
      </c>
      <c r="BJ83" s="679" t="s">
        <v>1127</v>
      </c>
      <c r="BK83" s="679" t="s">
        <v>1127</v>
      </c>
      <c r="BL83" s="679" t="s">
        <v>1127</v>
      </c>
      <c r="BM83" s="679" t="s">
        <v>1128</v>
      </c>
      <c r="BN83" s="679" t="s">
        <v>1016</v>
      </c>
      <c r="BO83" s="679" t="s">
        <v>1016</v>
      </c>
      <c r="BP83" s="679" t="s">
        <v>1016</v>
      </c>
      <c r="BQ83" s="679" t="s">
        <v>1016</v>
      </c>
      <c r="BR83" s="679" t="s">
        <v>1016</v>
      </c>
      <c r="BS83" s="679" t="s">
        <v>1016</v>
      </c>
      <c r="BT83" s="680"/>
      <c r="BU83" s="160"/>
    </row>
    <row r="84" spans="2:73" ht="15.75" hidden="1">
      <c r="B84" s="674" t="s">
        <v>208</v>
      </c>
      <c r="C84" s="674" t="s">
        <v>1111</v>
      </c>
      <c r="D84" s="674" t="s">
        <v>1132</v>
      </c>
      <c r="E84" s="674" t="s">
        <v>1107</v>
      </c>
      <c r="F84" s="674" t="s">
        <v>1113</v>
      </c>
      <c r="G84" s="674" t="s">
        <v>1110</v>
      </c>
      <c r="H84" s="871">
        <v>2013</v>
      </c>
      <c r="I84" s="630" t="s">
        <v>1125</v>
      </c>
      <c r="J84" s="630"/>
      <c r="K84" s="619"/>
      <c r="L84" s="678" t="s">
        <v>1016</v>
      </c>
      <c r="M84" s="679" t="s">
        <v>1016</v>
      </c>
      <c r="N84" s="679" t="s">
        <v>1016</v>
      </c>
      <c r="O84" s="679" t="s">
        <v>1016</v>
      </c>
      <c r="P84" s="679" t="s">
        <v>1016</v>
      </c>
      <c r="Q84" s="679" t="s">
        <v>1016</v>
      </c>
      <c r="R84" s="679" t="s">
        <v>1016</v>
      </c>
      <c r="S84" s="679" t="s">
        <v>1016</v>
      </c>
      <c r="T84" s="679" t="s">
        <v>1016</v>
      </c>
      <c r="U84" s="679" t="s">
        <v>1016</v>
      </c>
      <c r="V84" s="679" t="s">
        <v>1016</v>
      </c>
      <c r="W84" s="679" t="s">
        <v>1016</v>
      </c>
      <c r="X84" s="679" t="s">
        <v>1016</v>
      </c>
      <c r="Y84" s="679" t="s">
        <v>1016</v>
      </c>
      <c r="Z84" s="679" t="s">
        <v>1016</v>
      </c>
      <c r="AA84" s="679" t="s">
        <v>1016</v>
      </c>
      <c r="AB84" s="679" t="s">
        <v>1016</v>
      </c>
      <c r="AC84" s="679" t="s">
        <v>1016</v>
      </c>
      <c r="AD84" s="679" t="s">
        <v>1016</v>
      </c>
      <c r="AE84" s="679" t="s">
        <v>1016</v>
      </c>
      <c r="AF84" s="679" t="s">
        <v>1016</v>
      </c>
      <c r="AG84" s="679" t="s">
        <v>1016</v>
      </c>
      <c r="AH84" s="679" t="s">
        <v>1016</v>
      </c>
      <c r="AI84" s="679" t="s">
        <v>1016</v>
      </c>
      <c r="AJ84" s="679" t="s">
        <v>1016</v>
      </c>
      <c r="AK84" s="679" t="s">
        <v>1016</v>
      </c>
      <c r="AL84" s="679" t="s">
        <v>1016</v>
      </c>
      <c r="AM84" s="679" t="s">
        <v>1016</v>
      </c>
      <c r="AN84" s="679" t="s">
        <v>1016</v>
      </c>
      <c r="AO84" s="680" t="s">
        <v>1126</v>
      </c>
      <c r="AP84" s="619"/>
      <c r="AQ84" s="678" t="s">
        <v>1126</v>
      </c>
      <c r="AR84" s="679" t="s">
        <v>1129</v>
      </c>
      <c r="AS84" s="679" t="s">
        <v>1015</v>
      </c>
      <c r="AT84" s="679" t="s">
        <v>1015</v>
      </c>
      <c r="AU84" s="679" t="s">
        <v>1015</v>
      </c>
      <c r="AV84" s="679" t="s">
        <v>1015</v>
      </c>
      <c r="AW84" s="679" t="s">
        <v>1015</v>
      </c>
      <c r="AX84" s="679" t="s">
        <v>1015</v>
      </c>
      <c r="AY84" s="679" t="s">
        <v>1015</v>
      </c>
      <c r="AZ84" s="679" t="s">
        <v>1015</v>
      </c>
      <c r="BA84" s="679" t="s">
        <v>1015</v>
      </c>
      <c r="BB84" s="679" t="s">
        <v>1015</v>
      </c>
      <c r="BC84" s="679" t="s">
        <v>1127</v>
      </c>
      <c r="BD84" s="679" t="s">
        <v>1127</v>
      </c>
      <c r="BE84" s="679" t="s">
        <v>1127</v>
      </c>
      <c r="BF84" s="679" t="s">
        <v>1127</v>
      </c>
      <c r="BG84" s="679" t="s">
        <v>1127</v>
      </c>
      <c r="BH84" s="679" t="s">
        <v>1127</v>
      </c>
      <c r="BI84" s="679" t="s">
        <v>1127</v>
      </c>
      <c r="BJ84" s="679" t="s">
        <v>1127</v>
      </c>
      <c r="BK84" s="679" t="s">
        <v>1127</v>
      </c>
      <c r="BL84" s="679" t="s">
        <v>1127</v>
      </c>
      <c r="BM84" s="679" t="s">
        <v>1128</v>
      </c>
      <c r="BN84" s="679" t="s">
        <v>1016</v>
      </c>
      <c r="BO84" s="679" t="s">
        <v>1016</v>
      </c>
      <c r="BP84" s="679" t="s">
        <v>1016</v>
      </c>
      <c r="BQ84" s="679" t="s">
        <v>1016</v>
      </c>
      <c r="BR84" s="679" t="s">
        <v>1016</v>
      </c>
      <c r="BS84" s="679" t="s">
        <v>1016</v>
      </c>
      <c r="BT84" s="680"/>
      <c r="BU84" s="160"/>
    </row>
    <row r="85" spans="2:73">
      <c r="B85" s="674" t="s">
        <v>208</v>
      </c>
      <c r="C85" s="674" t="s">
        <v>1111</v>
      </c>
      <c r="D85" s="674" t="s">
        <v>22</v>
      </c>
      <c r="E85" s="674" t="s">
        <v>1107</v>
      </c>
      <c r="F85" s="674" t="s">
        <v>1113</v>
      </c>
      <c r="G85" s="674" t="s">
        <v>1108</v>
      </c>
      <c r="H85" s="871">
        <v>2012</v>
      </c>
      <c r="I85" s="630" t="s">
        <v>1125</v>
      </c>
      <c r="J85" s="630"/>
      <c r="K85" s="619"/>
      <c r="L85" s="678" t="s">
        <v>1016</v>
      </c>
      <c r="M85" s="679">
        <v>104.77</v>
      </c>
      <c r="N85" s="679">
        <v>104.77</v>
      </c>
      <c r="O85" s="679">
        <v>101.85</v>
      </c>
      <c r="P85" s="679">
        <v>101.85</v>
      </c>
      <c r="Q85" s="679">
        <v>101.85</v>
      </c>
      <c r="R85" s="679">
        <v>89.68</v>
      </c>
      <c r="S85" s="679">
        <v>87.83</v>
      </c>
      <c r="T85" s="679">
        <v>87.83</v>
      </c>
      <c r="U85" s="679">
        <v>80.760000000000005</v>
      </c>
      <c r="V85" s="679">
        <v>69.42</v>
      </c>
      <c r="W85" s="679">
        <v>44.12</v>
      </c>
      <c r="X85" s="679">
        <v>43.09</v>
      </c>
      <c r="Y85" s="679">
        <v>17.95</v>
      </c>
      <c r="Z85" s="679">
        <v>13.78</v>
      </c>
      <c r="AA85" s="679">
        <v>13.78</v>
      </c>
      <c r="AB85" s="679" t="s">
        <v>1016</v>
      </c>
      <c r="AC85" s="679" t="s">
        <v>1016</v>
      </c>
      <c r="AD85" s="679" t="s">
        <v>1016</v>
      </c>
      <c r="AE85" s="679" t="s">
        <v>1016</v>
      </c>
      <c r="AF85" s="679" t="s">
        <v>1016</v>
      </c>
      <c r="AG85" s="679" t="s">
        <v>1016</v>
      </c>
      <c r="AH85" s="679" t="s">
        <v>1016</v>
      </c>
      <c r="AI85" s="679" t="s">
        <v>1016</v>
      </c>
      <c r="AJ85" s="679" t="s">
        <v>1016</v>
      </c>
      <c r="AK85" s="679" t="s">
        <v>1016</v>
      </c>
      <c r="AL85" s="679" t="s">
        <v>1016</v>
      </c>
      <c r="AM85" s="679" t="s">
        <v>1016</v>
      </c>
      <c r="AN85" s="679" t="s">
        <v>1016</v>
      </c>
      <c r="AO85" s="680" t="s">
        <v>1126</v>
      </c>
      <c r="AP85" s="619"/>
      <c r="AQ85" s="678" t="s">
        <v>1126</v>
      </c>
      <c r="AR85" s="679">
        <v>626453.69999999995</v>
      </c>
      <c r="AS85" s="679">
        <v>626453.69999999995</v>
      </c>
      <c r="AT85" s="679">
        <v>615906.81000000006</v>
      </c>
      <c r="AU85" s="679">
        <v>615906.81000000006</v>
      </c>
      <c r="AV85" s="679">
        <v>615906.81000000006</v>
      </c>
      <c r="AW85" s="679">
        <v>573377.9</v>
      </c>
      <c r="AX85" s="679">
        <v>565372.77</v>
      </c>
      <c r="AY85" s="679">
        <v>565372.77</v>
      </c>
      <c r="AZ85" s="679">
        <v>543804.88</v>
      </c>
      <c r="BA85" s="679">
        <v>495264.54</v>
      </c>
      <c r="BB85" s="679">
        <v>385108.46</v>
      </c>
      <c r="BC85" s="679">
        <v>382363.42</v>
      </c>
      <c r="BD85" s="679">
        <v>244069.51</v>
      </c>
      <c r="BE85" s="679">
        <v>229016.44</v>
      </c>
      <c r="BF85" s="679">
        <v>229016.44</v>
      </c>
      <c r="BG85" s="679">
        <v>76817.289999999994</v>
      </c>
      <c r="BH85" s="679" t="s">
        <v>1127</v>
      </c>
      <c r="BI85" s="679" t="s">
        <v>1127</v>
      </c>
      <c r="BJ85" s="679" t="s">
        <v>1127</v>
      </c>
      <c r="BK85" s="679" t="s">
        <v>1127</v>
      </c>
      <c r="BL85" s="679" t="s">
        <v>1127</v>
      </c>
      <c r="BM85" s="679" t="s">
        <v>1128</v>
      </c>
      <c r="BN85" s="679" t="s">
        <v>1016</v>
      </c>
      <c r="BO85" s="679" t="s">
        <v>1016</v>
      </c>
      <c r="BP85" s="679" t="s">
        <v>1016</v>
      </c>
      <c r="BQ85" s="679" t="s">
        <v>1016</v>
      </c>
      <c r="BR85" s="679" t="s">
        <v>1016</v>
      </c>
      <c r="BS85" s="679" t="s">
        <v>1016</v>
      </c>
      <c r="BT85" s="680"/>
    </row>
    <row r="86" spans="2:73">
      <c r="B86" s="674" t="s">
        <v>208</v>
      </c>
      <c r="C86" s="674" t="s">
        <v>1111</v>
      </c>
      <c r="D86" s="674" t="s">
        <v>22</v>
      </c>
      <c r="E86" s="674" t="s">
        <v>1107</v>
      </c>
      <c r="F86" s="674" t="s">
        <v>1113</v>
      </c>
      <c r="G86" s="674" t="s">
        <v>1108</v>
      </c>
      <c r="H86" s="871">
        <v>2013</v>
      </c>
      <c r="I86" s="630" t="s">
        <v>1125</v>
      </c>
      <c r="J86" s="630"/>
      <c r="K86" s="619"/>
      <c r="L86" s="678" t="s">
        <v>1016</v>
      </c>
      <c r="M86" s="679" t="s">
        <v>1016</v>
      </c>
      <c r="N86" s="679">
        <v>2947.83</v>
      </c>
      <c r="O86" s="679">
        <v>2855.83</v>
      </c>
      <c r="P86" s="679">
        <v>2838.09</v>
      </c>
      <c r="Q86" s="679">
        <v>2775.46</v>
      </c>
      <c r="R86" s="679">
        <v>2524.54</v>
      </c>
      <c r="S86" s="679">
        <v>2408.5</v>
      </c>
      <c r="T86" s="679">
        <v>2408.5</v>
      </c>
      <c r="U86" s="679">
        <v>2406.92</v>
      </c>
      <c r="V86" s="679">
        <v>2287.35</v>
      </c>
      <c r="W86" s="679">
        <v>1811.64</v>
      </c>
      <c r="X86" s="679">
        <v>1241.25</v>
      </c>
      <c r="Y86" s="679">
        <v>1228.1500000000001</v>
      </c>
      <c r="Z86" s="679">
        <v>675.49</v>
      </c>
      <c r="AA86" s="679">
        <v>360.61</v>
      </c>
      <c r="AB86" s="679">
        <v>360.61</v>
      </c>
      <c r="AC86" s="679">
        <v>315.27</v>
      </c>
      <c r="AD86" s="679">
        <v>119.18</v>
      </c>
      <c r="AE86" s="679">
        <v>115.64</v>
      </c>
      <c r="AF86" s="679">
        <v>115.64</v>
      </c>
      <c r="AG86" s="679">
        <v>115.64</v>
      </c>
      <c r="AH86" s="679" t="s">
        <v>1016</v>
      </c>
      <c r="AI86" s="679" t="s">
        <v>1016</v>
      </c>
      <c r="AJ86" s="679" t="s">
        <v>1016</v>
      </c>
      <c r="AK86" s="679" t="s">
        <v>1016</v>
      </c>
      <c r="AL86" s="679" t="s">
        <v>1016</v>
      </c>
      <c r="AM86" s="679" t="s">
        <v>1016</v>
      </c>
      <c r="AN86" s="679" t="s">
        <v>1016</v>
      </c>
      <c r="AO86" s="680" t="s">
        <v>1126</v>
      </c>
      <c r="AP86" s="619"/>
      <c r="AQ86" s="678" t="s">
        <v>1126</v>
      </c>
      <c r="AR86" s="679" t="s">
        <v>1129</v>
      </c>
      <c r="AS86" s="679">
        <v>16367573.869999999</v>
      </c>
      <c r="AT86" s="679">
        <v>16081472.52</v>
      </c>
      <c r="AU86" s="679">
        <v>16026304.43</v>
      </c>
      <c r="AV86" s="679">
        <v>15831594.42</v>
      </c>
      <c r="AW86" s="679">
        <v>14987208.210000001</v>
      </c>
      <c r="AX86" s="679">
        <v>14408587.35</v>
      </c>
      <c r="AY86" s="679">
        <v>14408587.35</v>
      </c>
      <c r="AZ86" s="679">
        <v>14355091.24</v>
      </c>
      <c r="BA86" s="679">
        <v>13955333.710000001</v>
      </c>
      <c r="BB86" s="679">
        <v>10888140.609999999</v>
      </c>
      <c r="BC86" s="679">
        <v>6761355.0700000003</v>
      </c>
      <c r="BD86" s="679">
        <v>6317794.0300000003</v>
      </c>
      <c r="BE86" s="679">
        <v>3221817.77</v>
      </c>
      <c r="BF86" s="679">
        <v>2242421.0699999998</v>
      </c>
      <c r="BG86" s="679">
        <v>2242421.0699999998</v>
      </c>
      <c r="BH86" s="679">
        <v>1871003.01</v>
      </c>
      <c r="BI86" s="679">
        <v>341537.29</v>
      </c>
      <c r="BJ86" s="679">
        <v>332979.55</v>
      </c>
      <c r="BK86" s="679">
        <v>332979.55</v>
      </c>
      <c r="BL86" s="679">
        <v>332979.55</v>
      </c>
      <c r="BM86" s="679" t="s">
        <v>1128</v>
      </c>
      <c r="BN86" s="679" t="s">
        <v>1016</v>
      </c>
      <c r="BO86" s="679" t="s">
        <v>1016</v>
      </c>
      <c r="BP86" s="679" t="s">
        <v>1016</v>
      </c>
      <c r="BQ86" s="679" t="s">
        <v>1016</v>
      </c>
      <c r="BR86" s="679" t="s">
        <v>1016</v>
      </c>
      <c r="BS86" s="679" t="s">
        <v>1016</v>
      </c>
      <c r="BT86" s="680"/>
    </row>
    <row r="87" spans="2:73">
      <c r="B87" s="674" t="s">
        <v>208</v>
      </c>
      <c r="C87" s="674" t="s">
        <v>1111</v>
      </c>
      <c r="D87" s="674" t="s">
        <v>1133</v>
      </c>
      <c r="E87" s="674" t="s">
        <v>1107</v>
      </c>
      <c r="F87" s="674" t="s">
        <v>1113</v>
      </c>
      <c r="G87" s="674" t="s">
        <v>1108</v>
      </c>
      <c r="H87" s="871">
        <v>2013</v>
      </c>
      <c r="I87" s="630" t="s">
        <v>1125</v>
      </c>
      <c r="J87" s="630"/>
      <c r="K87" s="619"/>
      <c r="L87" s="678" t="s">
        <v>1016</v>
      </c>
      <c r="M87" s="679" t="s">
        <v>1016</v>
      </c>
      <c r="N87" s="679">
        <v>452.64</v>
      </c>
      <c r="O87" s="679">
        <v>452.64</v>
      </c>
      <c r="P87" s="679">
        <v>446.58</v>
      </c>
      <c r="Q87" s="679">
        <v>414.18</v>
      </c>
      <c r="R87" s="679">
        <v>176.77</v>
      </c>
      <c r="S87" s="679">
        <v>176.77</v>
      </c>
      <c r="T87" s="679">
        <v>176.77</v>
      </c>
      <c r="U87" s="679">
        <v>176.77</v>
      </c>
      <c r="V87" s="679">
        <v>176.77</v>
      </c>
      <c r="W87" s="679">
        <v>176.77</v>
      </c>
      <c r="X87" s="679">
        <v>169.55</v>
      </c>
      <c r="Y87" s="679">
        <v>167.08</v>
      </c>
      <c r="Z87" s="679" t="s">
        <v>1016</v>
      </c>
      <c r="AA87" s="679" t="s">
        <v>1016</v>
      </c>
      <c r="AB87" s="679" t="s">
        <v>1016</v>
      </c>
      <c r="AC87" s="679" t="s">
        <v>1016</v>
      </c>
      <c r="AD87" s="679" t="s">
        <v>1016</v>
      </c>
      <c r="AE87" s="679" t="s">
        <v>1016</v>
      </c>
      <c r="AF87" s="679" t="s">
        <v>1016</v>
      </c>
      <c r="AG87" s="679" t="s">
        <v>1016</v>
      </c>
      <c r="AH87" s="679" t="s">
        <v>1016</v>
      </c>
      <c r="AI87" s="679" t="s">
        <v>1016</v>
      </c>
      <c r="AJ87" s="679" t="s">
        <v>1016</v>
      </c>
      <c r="AK87" s="679" t="s">
        <v>1016</v>
      </c>
      <c r="AL87" s="679" t="s">
        <v>1016</v>
      </c>
      <c r="AM87" s="679" t="s">
        <v>1016</v>
      </c>
      <c r="AN87" s="679" t="s">
        <v>1016</v>
      </c>
      <c r="AO87" s="680" t="s">
        <v>1126</v>
      </c>
      <c r="AP87" s="619"/>
      <c r="AQ87" s="678" t="s">
        <v>1126</v>
      </c>
      <c r="AR87" s="679" t="s">
        <v>1129</v>
      </c>
      <c r="AS87" s="679">
        <v>1442488.62</v>
      </c>
      <c r="AT87" s="679">
        <v>1442488.62</v>
      </c>
      <c r="AU87" s="679">
        <v>1420164.9</v>
      </c>
      <c r="AV87" s="679">
        <v>1300853.1399999999</v>
      </c>
      <c r="AW87" s="679">
        <v>586963</v>
      </c>
      <c r="AX87" s="679">
        <v>586963</v>
      </c>
      <c r="AY87" s="679">
        <v>586963</v>
      </c>
      <c r="AZ87" s="679">
        <v>586963</v>
      </c>
      <c r="BA87" s="679">
        <v>586963</v>
      </c>
      <c r="BB87" s="679">
        <v>586963</v>
      </c>
      <c r="BC87" s="679">
        <v>521429.88</v>
      </c>
      <c r="BD87" s="679">
        <v>511193.5</v>
      </c>
      <c r="BE87" s="679" t="s">
        <v>1127</v>
      </c>
      <c r="BF87" s="679" t="s">
        <v>1127</v>
      </c>
      <c r="BG87" s="679" t="s">
        <v>1127</v>
      </c>
      <c r="BH87" s="679" t="s">
        <v>1127</v>
      </c>
      <c r="BI87" s="679" t="s">
        <v>1127</v>
      </c>
      <c r="BJ87" s="679" t="s">
        <v>1127</v>
      </c>
      <c r="BK87" s="679" t="s">
        <v>1127</v>
      </c>
      <c r="BL87" s="679" t="s">
        <v>1127</v>
      </c>
      <c r="BM87" s="679" t="s">
        <v>1128</v>
      </c>
      <c r="BN87" s="679" t="s">
        <v>1016</v>
      </c>
      <c r="BO87" s="679" t="s">
        <v>1016</v>
      </c>
      <c r="BP87" s="679" t="s">
        <v>1016</v>
      </c>
      <c r="BQ87" s="679" t="s">
        <v>1016</v>
      </c>
      <c r="BR87" s="679" t="s">
        <v>1016</v>
      </c>
      <c r="BS87" s="679" t="s">
        <v>1016</v>
      </c>
      <c r="BT87" s="680"/>
    </row>
    <row r="88" spans="2:73">
      <c r="B88" s="674" t="s">
        <v>208</v>
      </c>
      <c r="C88" s="674" t="s">
        <v>1106</v>
      </c>
      <c r="D88" s="674" t="s">
        <v>1134</v>
      </c>
      <c r="E88" s="674" t="s">
        <v>1107</v>
      </c>
      <c r="F88" s="674" t="s">
        <v>29</v>
      </c>
      <c r="G88" s="674" t="s">
        <v>1108</v>
      </c>
      <c r="H88" s="871">
        <v>2013</v>
      </c>
      <c r="I88" s="630" t="s">
        <v>1125</v>
      </c>
      <c r="J88" s="630"/>
      <c r="K88" s="619"/>
      <c r="L88" s="678" t="s">
        <v>1016</v>
      </c>
      <c r="M88" s="679" t="s">
        <v>1016</v>
      </c>
      <c r="N88" s="679">
        <v>20.88</v>
      </c>
      <c r="O88" s="679">
        <v>20.88</v>
      </c>
      <c r="P88" s="679">
        <v>20.13</v>
      </c>
      <c r="Q88" s="679">
        <v>17.260000000000002</v>
      </c>
      <c r="R88" s="679">
        <v>17.260000000000002</v>
      </c>
      <c r="S88" s="679">
        <v>17.260000000000002</v>
      </c>
      <c r="T88" s="679">
        <v>17.260000000000002</v>
      </c>
      <c r="U88" s="679">
        <v>17.23</v>
      </c>
      <c r="V88" s="679">
        <v>12.89</v>
      </c>
      <c r="W88" s="679">
        <v>12.89</v>
      </c>
      <c r="X88" s="679">
        <v>10.35</v>
      </c>
      <c r="Y88" s="679">
        <v>10.35</v>
      </c>
      <c r="Z88" s="679">
        <v>10.35</v>
      </c>
      <c r="AA88" s="679">
        <v>10.34</v>
      </c>
      <c r="AB88" s="679">
        <v>10.34</v>
      </c>
      <c r="AC88" s="679">
        <v>10.33</v>
      </c>
      <c r="AD88" s="679">
        <v>10.01</v>
      </c>
      <c r="AE88" s="679">
        <v>5.87</v>
      </c>
      <c r="AF88" s="679">
        <v>5.87</v>
      </c>
      <c r="AG88" s="679">
        <v>5.87</v>
      </c>
      <c r="AH88" s="679" t="s">
        <v>1016</v>
      </c>
      <c r="AI88" s="679" t="s">
        <v>1016</v>
      </c>
      <c r="AJ88" s="679" t="s">
        <v>1016</v>
      </c>
      <c r="AK88" s="679" t="s">
        <v>1016</v>
      </c>
      <c r="AL88" s="679" t="s">
        <v>1016</v>
      </c>
      <c r="AM88" s="679" t="s">
        <v>1016</v>
      </c>
      <c r="AN88" s="679" t="s">
        <v>1016</v>
      </c>
      <c r="AO88" s="680" t="s">
        <v>1126</v>
      </c>
      <c r="AP88" s="619"/>
      <c r="AQ88" s="681" t="s">
        <v>1126</v>
      </c>
      <c r="AR88" s="682" t="s">
        <v>1129</v>
      </c>
      <c r="AS88" s="682">
        <v>311605.62</v>
      </c>
      <c r="AT88" s="682">
        <v>311605.62</v>
      </c>
      <c r="AU88" s="682">
        <v>299597.62</v>
      </c>
      <c r="AV88" s="682">
        <v>253821.01</v>
      </c>
      <c r="AW88" s="682">
        <v>253821.01</v>
      </c>
      <c r="AX88" s="682">
        <v>253821.01</v>
      </c>
      <c r="AY88" s="682">
        <v>253821.01</v>
      </c>
      <c r="AZ88" s="682">
        <v>253609.48</v>
      </c>
      <c r="BA88" s="682">
        <v>184416.72</v>
      </c>
      <c r="BB88" s="682">
        <v>184416.72</v>
      </c>
      <c r="BC88" s="682">
        <v>167680.19</v>
      </c>
      <c r="BD88" s="682">
        <v>165292.35</v>
      </c>
      <c r="BE88" s="682">
        <v>165292.35</v>
      </c>
      <c r="BF88" s="682">
        <v>164612.85999999999</v>
      </c>
      <c r="BG88" s="682">
        <v>164612.85999999999</v>
      </c>
      <c r="BH88" s="682">
        <v>164473.54</v>
      </c>
      <c r="BI88" s="682">
        <v>159391.09</v>
      </c>
      <c r="BJ88" s="682">
        <v>93559.039999999994</v>
      </c>
      <c r="BK88" s="682">
        <v>93559.039999999994</v>
      </c>
      <c r="BL88" s="682">
        <v>93559.039999999994</v>
      </c>
      <c r="BM88" s="682" t="s">
        <v>1128</v>
      </c>
      <c r="BN88" s="682" t="s">
        <v>1016</v>
      </c>
      <c r="BO88" s="682" t="s">
        <v>1016</v>
      </c>
      <c r="BP88" s="682" t="s">
        <v>1016</v>
      </c>
      <c r="BQ88" s="682" t="s">
        <v>1016</v>
      </c>
      <c r="BR88" s="682" t="s">
        <v>1016</v>
      </c>
      <c r="BS88" s="682" t="s">
        <v>1016</v>
      </c>
      <c r="BT88" s="683"/>
    </row>
    <row r="89" spans="2:73">
      <c r="B89" s="674" t="s">
        <v>208</v>
      </c>
      <c r="C89" s="674" t="s">
        <v>1106</v>
      </c>
      <c r="D89" s="674" t="s">
        <v>2</v>
      </c>
      <c r="E89" s="674" t="s">
        <v>1107</v>
      </c>
      <c r="F89" s="674" t="s">
        <v>29</v>
      </c>
      <c r="G89" s="674" t="s">
        <v>1108</v>
      </c>
      <c r="H89" s="871">
        <v>2013</v>
      </c>
      <c r="I89" s="630" t="s">
        <v>1125</v>
      </c>
      <c r="J89" s="630"/>
      <c r="K89" s="619"/>
      <c r="L89" s="678" t="s">
        <v>1016</v>
      </c>
      <c r="M89" s="679" t="s">
        <v>1016</v>
      </c>
      <c r="N89" s="679">
        <v>36.880000000000003</v>
      </c>
      <c r="O89" s="679">
        <v>36.880000000000003</v>
      </c>
      <c r="P89" s="679">
        <v>36.880000000000003</v>
      </c>
      <c r="Q89" s="679">
        <v>36.880000000000003</v>
      </c>
      <c r="R89" s="679" t="s">
        <v>1016</v>
      </c>
      <c r="S89" s="679" t="s">
        <v>1016</v>
      </c>
      <c r="T89" s="679" t="s">
        <v>1016</v>
      </c>
      <c r="U89" s="679" t="s">
        <v>1016</v>
      </c>
      <c r="V89" s="679" t="s">
        <v>1016</v>
      </c>
      <c r="W89" s="679" t="s">
        <v>1016</v>
      </c>
      <c r="X89" s="679" t="s">
        <v>1016</v>
      </c>
      <c r="Y89" s="679" t="s">
        <v>1016</v>
      </c>
      <c r="Z89" s="679" t="s">
        <v>1016</v>
      </c>
      <c r="AA89" s="679" t="s">
        <v>1016</v>
      </c>
      <c r="AB89" s="679" t="s">
        <v>1016</v>
      </c>
      <c r="AC89" s="679" t="s">
        <v>1016</v>
      </c>
      <c r="AD89" s="679" t="s">
        <v>1016</v>
      </c>
      <c r="AE89" s="679" t="s">
        <v>1016</v>
      </c>
      <c r="AF89" s="679" t="s">
        <v>1016</v>
      </c>
      <c r="AG89" s="679" t="s">
        <v>1016</v>
      </c>
      <c r="AH89" s="679" t="s">
        <v>1016</v>
      </c>
      <c r="AI89" s="679" t="s">
        <v>1016</v>
      </c>
      <c r="AJ89" s="679" t="s">
        <v>1016</v>
      </c>
      <c r="AK89" s="679" t="s">
        <v>1016</v>
      </c>
      <c r="AL89" s="679" t="s">
        <v>1016</v>
      </c>
      <c r="AM89" s="679" t="s">
        <v>1016</v>
      </c>
      <c r="AN89" s="679" t="s">
        <v>1016</v>
      </c>
      <c r="AO89" s="680" t="s">
        <v>1126</v>
      </c>
      <c r="AP89" s="619"/>
      <c r="AQ89" s="675" t="s">
        <v>1126</v>
      </c>
      <c r="AR89" s="676" t="s">
        <v>1129</v>
      </c>
      <c r="AS89" s="676">
        <v>65760.3</v>
      </c>
      <c r="AT89" s="676">
        <v>65760.3</v>
      </c>
      <c r="AU89" s="676">
        <v>65760.3</v>
      </c>
      <c r="AV89" s="676">
        <v>65760.3</v>
      </c>
      <c r="AW89" s="676" t="s">
        <v>1015</v>
      </c>
      <c r="AX89" s="676" t="s">
        <v>1015</v>
      </c>
      <c r="AY89" s="676" t="s">
        <v>1015</v>
      </c>
      <c r="AZ89" s="676" t="s">
        <v>1015</v>
      </c>
      <c r="BA89" s="676" t="s">
        <v>1015</v>
      </c>
      <c r="BB89" s="676" t="s">
        <v>1015</v>
      </c>
      <c r="BC89" s="676" t="s">
        <v>1127</v>
      </c>
      <c r="BD89" s="676" t="s">
        <v>1127</v>
      </c>
      <c r="BE89" s="676" t="s">
        <v>1127</v>
      </c>
      <c r="BF89" s="676" t="s">
        <v>1127</v>
      </c>
      <c r="BG89" s="676" t="s">
        <v>1127</v>
      </c>
      <c r="BH89" s="676" t="s">
        <v>1127</v>
      </c>
      <c r="BI89" s="676" t="s">
        <v>1127</v>
      </c>
      <c r="BJ89" s="676" t="s">
        <v>1127</v>
      </c>
      <c r="BK89" s="676" t="s">
        <v>1127</v>
      </c>
      <c r="BL89" s="676" t="s">
        <v>1127</v>
      </c>
      <c r="BM89" s="676" t="s">
        <v>1128</v>
      </c>
      <c r="BN89" s="676" t="s">
        <v>1016</v>
      </c>
      <c r="BO89" s="676" t="s">
        <v>1016</v>
      </c>
      <c r="BP89" s="676" t="s">
        <v>1016</v>
      </c>
      <c r="BQ89" s="676" t="s">
        <v>1016</v>
      </c>
      <c r="BR89" s="676" t="s">
        <v>1016</v>
      </c>
      <c r="BS89" s="676" t="s">
        <v>1016</v>
      </c>
      <c r="BT89" s="677"/>
    </row>
    <row r="90" spans="2:73">
      <c r="B90" s="674" t="s">
        <v>208</v>
      </c>
      <c r="C90" s="674" t="s">
        <v>1106</v>
      </c>
      <c r="D90" s="674" t="s">
        <v>1</v>
      </c>
      <c r="E90" s="674" t="s">
        <v>1107</v>
      </c>
      <c r="F90" s="674" t="s">
        <v>29</v>
      </c>
      <c r="G90" s="674" t="s">
        <v>1108</v>
      </c>
      <c r="H90" s="871">
        <v>2013</v>
      </c>
      <c r="I90" s="630" t="s">
        <v>1125</v>
      </c>
      <c r="J90" s="630"/>
      <c r="K90" s="619"/>
      <c r="L90" s="678" t="s">
        <v>1016</v>
      </c>
      <c r="M90" s="679" t="s">
        <v>1016</v>
      </c>
      <c r="N90" s="679">
        <v>57.42</v>
      </c>
      <c r="O90" s="679">
        <v>57.42</v>
      </c>
      <c r="P90" s="679">
        <v>57.42</v>
      </c>
      <c r="Q90" s="679">
        <v>56.06</v>
      </c>
      <c r="R90" s="679">
        <v>32.590000000000003</v>
      </c>
      <c r="S90" s="679" t="s">
        <v>1016</v>
      </c>
      <c r="T90" s="679" t="s">
        <v>1016</v>
      </c>
      <c r="U90" s="679" t="s">
        <v>1016</v>
      </c>
      <c r="V90" s="679" t="s">
        <v>1016</v>
      </c>
      <c r="W90" s="679" t="s">
        <v>1016</v>
      </c>
      <c r="X90" s="679" t="s">
        <v>1016</v>
      </c>
      <c r="Y90" s="679" t="s">
        <v>1016</v>
      </c>
      <c r="Z90" s="679" t="s">
        <v>1016</v>
      </c>
      <c r="AA90" s="679" t="s">
        <v>1016</v>
      </c>
      <c r="AB90" s="679" t="s">
        <v>1016</v>
      </c>
      <c r="AC90" s="679" t="s">
        <v>1016</v>
      </c>
      <c r="AD90" s="679" t="s">
        <v>1016</v>
      </c>
      <c r="AE90" s="679" t="s">
        <v>1016</v>
      </c>
      <c r="AF90" s="679" t="s">
        <v>1016</v>
      </c>
      <c r="AG90" s="679" t="s">
        <v>1016</v>
      </c>
      <c r="AH90" s="679" t="s">
        <v>1016</v>
      </c>
      <c r="AI90" s="679" t="s">
        <v>1016</v>
      </c>
      <c r="AJ90" s="679" t="s">
        <v>1016</v>
      </c>
      <c r="AK90" s="679" t="s">
        <v>1016</v>
      </c>
      <c r="AL90" s="679" t="s">
        <v>1016</v>
      </c>
      <c r="AM90" s="679" t="s">
        <v>1016</v>
      </c>
      <c r="AN90" s="679" t="s">
        <v>1016</v>
      </c>
      <c r="AO90" s="680" t="s">
        <v>1126</v>
      </c>
      <c r="AP90" s="619"/>
      <c r="AQ90" s="678" t="s">
        <v>1126</v>
      </c>
      <c r="AR90" s="679" t="s">
        <v>1129</v>
      </c>
      <c r="AS90" s="679">
        <v>372961.41</v>
      </c>
      <c r="AT90" s="679">
        <v>372961.41</v>
      </c>
      <c r="AU90" s="679">
        <v>372961.41</v>
      </c>
      <c r="AV90" s="679">
        <v>371628.33</v>
      </c>
      <c r="AW90" s="679">
        <v>221737.68</v>
      </c>
      <c r="AX90" s="679" t="s">
        <v>1015</v>
      </c>
      <c r="AY90" s="679" t="s">
        <v>1015</v>
      </c>
      <c r="AZ90" s="679" t="s">
        <v>1015</v>
      </c>
      <c r="BA90" s="679" t="s">
        <v>1015</v>
      </c>
      <c r="BB90" s="679" t="s">
        <v>1015</v>
      </c>
      <c r="BC90" s="679" t="s">
        <v>1127</v>
      </c>
      <c r="BD90" s="679" t="s">
        <v>1127</v>
      </c>
      <c r="BE90" s="679" t="s">
        <v>1127</v>
      </c>
      <c r="BF90" s="679" t="s">
        <v>1127</v>
      </c>
      <c r="BG90" s="679" t="s">
        <v>1127</v>
      </c>
      <c r="BH90" s="679" t="s">
        <v>1127</v>
      </c>
      <c r="BI90" s="679" t="s">
        <v>1127</v>
      </c>
      <c r="BJ90" s="679" t="s">
        <v>1127</v>
      </c>
      <c r="BK90" s="679" t="s">
        <v>1127</v>
      </c>
      <c r="BL90" s="679" t="s">
        <v>1127</v>
      </c>
      <c r="BM90" s="679" t="s">
        <v>1128</v>
      </c>
      <c r="BN90" s="679" t="s">
        <v>1016</v>
      </c>
      <c r="BO90" s="679" t="s">
        <v>1016</v>
      </c>
      <c r="BP90" s="679" t="s">
        <v>1016</v>
      </c>
      <c r="BQ90" s="679" t="s">
        <v>1016</v>
      </c>
      <c r="BR90" s="679" t="s">
        <v>1016</v>
      </c>
      <c r="BS90" s="679" t="s">
        <v>1016</v>
      </c>
      <c r="BT90" s="680"/>
    </row>
    <row r="91" spans="2:73">
      <c r="B91" s="674" t="s">
        <v>208</v>
      </c>
      <c r="C91" s="674" t="s">
        <v>1106</v>
      </c>
      <c r="D91" s="674" t="s">
        <v>1135</v>
      </c>
      <c r="E91" s="674" t="s">
        <v>1107</v>
      </c>
      <c r="F91" s="674" t="s">
        <v>29</v>
      </c>
      <c r="G91" s="674" t="s">
        <v>1108</v>
      </c>
      <c r="H91" s="871">
        <v>2013</v>
      </c>
      <c r="I91" s="630" t="s">
        <v>1125</v>
      </c>
      <c r="J91" s="630"/>
      <c r="K91" s="619"/>
      <c r="L91" s="678" t="s">
        <v>1016</v>
      </c>
      <c r="M91" s="679" t="s">
        <v>1016</v>
      </c>
      <c r="N91" s="679">
        <v>47.85</v>
      </c>
      <c r="O91" s="679">
        <v>47.85</v>
      </c>
      <c r="P91" s="679">
        <v>45.23</v>
      </c>
      <c r="Q91" s="679">
        <v>36.26</v>
      </c>
      <c r="R91" s="679">
        <v>36.26</v>
      </c>
      <c r="S91" s="679">
        <v>36.26</v>
      </c>
      <c r="T91" s="679">
        <v>36.26</v>
      </c>
      <c r="U91" s="679">
        <v>36.19</v>
      </c>
      <c r="V91" s="679">
        <v>31.11</v>
      </c>
      <c r="W91" s="679">
        <v>31.11</v>
      </c>
      <c r="X91" s="679">
        <v>22.57</v>
      </c>
      <c r="Y91" s="679">
        <v>14.58</v>
      </c>
      <c r="Z91" s="679">
        <v>14.58</v>
      </c>
      <c r="AA91" s="679">
        <v>14.29</v>
      </c>
      <c r="AB91" s="679">
        <v>14.29</v>
      </c>
      <c r="AC91" s="679">
        <v>14.15</v>
      </c>
      <c r="AD91" s="679">
        <v>12.21</v>
      </c>
      <c r="AE91" s="679">
        <v>7.17</v>
      </c>
      <c r="AF91" s="679">
        <v>7.17</v>
      </c>
      <c r="AG91" s="679">
        <v>7.17</v>
      </c>
      <c r="AH91" s="679" t="s">
        <v>1016</v>
      </c>
      <c r="AI91" s="679" t="s">
        <v>1016</v>
      </c>
      <c r="AJ91" s="679" t="s">
        <v>1016</v>
      </c>
      <c r="AK91" s="679" t="s">
        <v>1016</v>
      </c>
      <c r="AL91" s="679" t="s">
        <v>1016</v>
      </c>
      <c r="AM91" s="679" t="s">
        <v>1016</v>
      </c>
      <c r="AN91" s="679" t="s">
        <v>1016</v>
      </c>
      <c r="AO91" s="680" t="s">
        <v>1126</v>
      </c>
      <c r="AP91" s="619"/>
      <c r="AQ91" s="678" t="s">
        <v>1126</v>
      </c>
      <c r="AR91" s="679" t="s">
        <v>1129</v>
      </c>
      <c r="AS91" s="679">
        <v>694555.22</v>
      </c>
      <c r="AT91" s="679">
        <v>694555.22</v>
      </c>
      <c r="AU91" s="679">
        <v>652706.59</v>
      </c>
      <c r="AV91" s="679">
        <v>509887.86</v>
      </c>
      <c r="AW91" s="679">
        <v>509887.86</v>
      </c>
      <c r="AX91" s="679">
        <v>509887.86</v>
      </c>
      <c r="AY91" s="679">
        <v>509887.86</v>
      </c>
      <c r="AZ91" s="679">
        <v>509286.98</v>
      </c>
      <c r="BA91" s="679">
        <v>428280.77</v>
      </c>
      <c r="BB91" s="679">
        <v>428280.77</v>
      </c>
      <c r="BC91" s="679">
        <v>372673.35</v>
      </c>
      <c r="BD91" s="679">
        <v>239592.95</v>
      </c>
      <c r="BE91" s="679">
        <v>239592.95</v>
      </c>
      <c r="BF91" s="679">
        <v>226948.82</v>
      </c>
      <c r="BG91" s="679">
        <v>226948.82</v>
      </c>
      <c r="BH91" s="679">
        <v>225325.25</v>
      </c>
      <c r="BI91" s="679">
        <v>194493.55</v>
      </c>
      <c r="BJ91" s="679">
        <v>114163.32</v>
      </c>
      <c r="BK91" s="679">
        <v>114163.32</v>
      </c>
      <c r="BL91" s="679">
        <v>114163.32</v>
      </c>
      <c r="BM91" s="679" t="s">
        <v>1128</v>
      </c>
      <c r="BN91" s="679" t="s">
        <v>1016</v>
      </c>
      <c r="BO91" s="679" t="s">
        <v>1016</v>
      </c>
      <c r="BP91" s="679" t="s">
        <v>1016</v>
      </c>
      <c r="BQ91" s="679" t="s">
        <v>1016</v>
      </c>
      <c r="BR91" s="679" t="s">
        <v>1016</v>
      </c>
      <c r="BS91" s="679" t="s">
        <v>1016</v>
      </c>
      <c r="BT91" s="680"/>
    </row>
    <row r="92" spans="2:73">
      <c r="B92" s="674" t="s">
        <v>208</v>
      </c>
      <c r="C92" s="674" t="s">
        <v>1106</v>
      </c>
      <c r="D92" s="674" t="s">
        <v>14</v>
      </c>
      <c r="E92" s="674" t="s">
        <v>1107</v>
      </c>
      <c r="F92" s="674" t="s">
        <v>29</v>
      </c>
      <c r="G92" s="674" t="s">
        <v>1108</v>
      </c>
      <c r="H92" s="871">
        <v>2013</v>
      </c>
      <c r="I92" s="630" t="s">
        <v>1125</v>
      </c>
      <c r="J92" s="630"/>
      <c r="K92" s="619"/>
      <c r="L92" s="678" t="s">
        <v>1016</v>
      </c>
      <c r="M92" s="679" t="s">
        <v>1016</v>
      </c>
      <c r="N92" s="679">
        <v>808.2</v>
      </c>
      <c r="O92" s="679">
        <v>803.43</v>
      </c>
      <c r="P92" s="679">
        <v>798.16</v>
      </c>
      <c r="Q92" s="679">
        <v>781.05</v>
      </c>
      <c r="R92" s="679">
        <v>772.75</v>
      </c>
      <c r="S92" s="679">
        <v>766.54</v>
      </c>
      <c r="T92" s="679">
        <v>759.32</v>
      </c>
      <c r="U92" s="679">
        <v>759.32</v>
      </c>
      <c r="V92" s="679">
        <v>689.11</v>
      </c>
      <c r="W92" s="679">
        <v>669.28</v>
      </c>
      <c r="X92" s="679">
        <v>656.32</v>
      </c>
      <c r="Y92" s="679">
        <v>656.22</v>
      </c>
      <c r="Z92" s="679">
        <v>650.42999999999995</v>
      </c>
      <c r="AA92" s="679">
        <v>650.42999999999995</v>
      </c>
      <c r="AB92" s="679">
        <v>577.08000000000004</v>
      </c>
      <c r="AC92" s="679">
        <v>574</v>
      </c>
      <c r="AD92" s="679">
        <v>574</v>
      </c>
      <c r="AE92" s="679">
        <v>574</v>
      </c>
      <c r="AF92" s="679">
        <v>574</v>
      </c>
      <c r="AG92" s="679">
        <v>574</v>
      </c>
      <c r="AH92" s="679">
        <v>8.2200000000000006</v>
      </c>
      <c r="AI92" s="679" t="s">
        <v>1016</v>
      </c>
      <c r="AJ92" s="679" t="s">
        <v>1016</v>
      </c>
      <c r="AK92" s="679" t="s">
        <v>1016</v>
      </c>
      <c r="AL92" s="679" t="s">
        <v>1016</v>
      </c>
      <c r="AM92" s="679" t="s">
        <v>1016</v>
      </c>
      <c r="AN92" s="679" t="s">
        <v>1016</v>
      </c>
      <c r="AO92" s="680" t="s">
        <v>1126</v>
      </c>
      <c r="AP92" s="619"/>
      <c r="AQ92" s="678" t="s">
        <v>1126</v>
      </c>
      <c r="AR92" s="679" t="s">
        <v>1129</v>
      </c>
      <c r="AS92" s="679">
        <v>4634361.9000000004</v>
      </c>
      <c r="AT92" s="679">
        <v>4542445.75</v>
      </c>
      <c r="AU92" s="679">
        <v>4441123.32</v>
      </c>
      <c r="AV92" s="679">
        <v>4111707.9</v>
      </c>
      <c r="AW92" s="679">
        <v>3950956.45</v>
      </c>
      <c r="AX92" s="679">
        <v>3831293.59</v>
      </c>
      <c r="AY92" s="679">
        <v>3692430.59</v>
      </c>
      <c r="AZ92" s="679">
        <v>3684889.09</v>
      </c>
      <c r="BA92" s="679">
        <v>2333239.33</v>
      </c>
      <c r="BB92" s="679">
        <v>2314718.1</v>
      </c>
      <c r="BC92" s="679">
        <v>2185230.02</v>
      </c>
      <c r="BD92" s="679">
        <v>2111270.15</v>
      </c>
      <c r="BE92" s="679">
        <v>2092024.95</v>
      </c>
      <c r="BF92" s="679">
        <v>2092024.95</v>
      </c>
      <c r="BG92" s="679">
        <v>1517726.61</v>
      </c>
      <c r="BH92" s="679">
        <v>1492359.15</v>
      </c>
      <c r="BI92" s="679">
        <v>1492359.15</v>
      </c>
      <c r="BJ92" s="679">
        <v>1492359.15</v>
      </c>
      <c r="BK92" s="679">
        <v>1492359.15</v>
      </c>
      <c r="BL92" s="679">
        <v>1492359.15</v>
      </c>
      <c r="BM92" s="679">
        <v>60612.15</v>
      </c>
      <c r="BN92" s="679" t="s">
        <v>1016</v>
      </c>
      <c r="BO92" s="679" t="s">
        <v>1016</v>
      </c>
      <c r="BP92" s="679" t="s">
        <v>1016</v>
      </c>
      <c r="BQ92" s="679" t="s">
        <v>1016</v>
      </c>
      <c r="BR92" s="679" t="s">
        <v>1016</v>
      </c>
      <c r="BS92" s="679" t="s">
        <v>1016</v>
      </c>
      <c r="BT92" s="680"/>
    </row>
    <row r="93" spans="2:73">
      <c r="B93" s="674" t="s">
        <v>208</v>
      </c>
      <c r="C93" s="674" t="s">
        <v>1106</v>
      </c>
      <c r="D93" s="674" t="s">
        <v>1136</v>
      </c>
      <c r="E93" s="674" t="s">
        <v>1107</v>
      </c>
      <c r="F93" s="674" t="s">
        <v>29</v>
      </c>
      <c r="G93" s="674" t="s">
        <v>1108</v>
      </c>
      <c r="H93" s="871">
        <v>2012</v>
      </c>
      <c r="I93" s="630" t="s">
        <v>1125</v>
      </c>
      <c r="J93" s="630"/>
      <c r="K93" s="619"/>
      <c r="L93" s="678" t="s">
        <v>1016</v>
      </c>
      <c r="M93" s="679">
        <v>15.98</v>
      </c>
      <c r="N93" s="679">
        <v>15.98</v>
      </c>
      <c r="O93" s="679">
        <v>15.98</v>
      </c>
      <c r="P93" s="679">
        <v>15.98</v>
      </c>
      <c r="Q93" s="679">
        <v>15.98</v>
      </c>
      <c r="R93" s="679">
        <v>15.98</v>
      </c>
      <c r="S93" s="679">
        <v>15.98</v>
      </c>
      <c r="T93" s="679">
        <v>15.98</v>
      </c>
      <c r="U93" s="679">
        <v>15.98</v>
      </c>
      <c r="V93" s="679">
        <v>15.98</v>
      </c>
      <c r="W93" s="679">
        <v>15.98</v>
      </c>
      <c r="X93" s="679">
        <v>15.98</v>
      </c>
      <c r="Y93" s="679">
        <v>15.98</v>
      </c>
      <c r="Z93" s="679">
        <v>15.98</v>
      </c>
      <c r="AA93" s="679">
        <v>15.98</v>
      </c>
      <c r="AB93" s="679">
        <v>15.98</v>
      </c>
      <c r="AC93" s="679">
        <v>15.98</v>
      </c>
      <c r="AD93" s="679">
        <v>15.98</v>
      </c>
      <c r="AE93" s="679">
        <v>15.98</v>
      </c>
      <c r="AF93" s="679">
        <v>12.03</v>
      </c>
      <c r="AG93" s="679" t="s">
        <v>1016</v>
      </c>
      <c r="AH93" s="679" t="s">
        <v>1016</v>
      </c>
      <c r="AI93" s="679" t="s">
        <v>1016</v>
      </c>
      <c r="AJ93" s="679" t="s">
        <v>1016</v>
      </c>
      <c r="AK93" s="679" t="s">
        <v>1016</v>
      </c>
      <c r="AL93" s="679" t="s">
        <v>1016</v>
      </c>
      <c r="AM93" s="679" t="s">
        <v>1016</v>
      </c>
      <c r="AN93" s="679" t="s">
        <v>1016</v>
      </c>
      <c r="AO93" s="680" t="s">
        <v>1126</v>
      </c>
      <c r="AP93" s="619"/>
      <c r="AQ93" s="678" t="s">
        <v>1126</v>
      </c>
      <c r="AR93" s="679">
        <v>30424.01</v>
      </c>
      <c r="AS93" s="679">
        <v>30424.01</v>
      </c>
      <c r="AT93" s="679">
        <v>30424.01</v>
      </c>
      <c r="AU93" s="679">
        <v>30424.01</v>
      </c>
      <c r="AV93" s="679">
        <v>30424.01</v>
      </c>
      <c r="AW93" s="679">
        <v>30424.01</v>
      </c>
      <c r="AX93" s="679">
        <v>30424.01</v>
      </c>
      <c r="AY93" s="679">
        <v>30424.01</v>
      </c>
      <c r="AZ93" s="679">
        <v>30424.01</v>
      </c>
      <c r="BA93" s="679">
        <v>30424.01</v>
      </c>
      <c r="BB93" s="679">
        <v>30424.01</v>
      </c>
      <c r="BC93" s="679">
        <v>30424.01</v>
      </c>
      <c r="BD93" s="679">
        <v>30424.01</v>
      </c>
      <c r="BE93" s="679">
        <v>30424.01</v>
      </c>
      <c r="BF93" s="679">
        <v>30424.01</v>
      </c>
      <c r="BG93" s="679">
        <v>30424.01</v>
      </c>
      <c r="BH93" s="679">
        <v>30424.01</v>
      </c>
      <c r="BI93" s="679">
        <v>30424.01</v>
      </c>
      <c r="BJ93" s="679">
        <v>26486.080000000002</v>
      </c>
      <c r="BK93" s="679" t="s">
        <v>1127</v>
      </c>
      <c r="BL93" s="679" t="s">
        <v>1127</v>
      </c>
      <c r="BM93" s="679" t="s">
        <v>1128</v>
      </c>
      <c r="BN93" s="679" t="s">
        <v>1016</v>
      </c>
      <c r="BO93" s="679" t="s">
        <v>1016</v>
      </c>
      <c r="BP93" s="679" t="s">
        <v>1016</v>
      </c>
      <c r="BQ93" s="679" t="s">
        <v>1016</v>
      </c>
      <c r="BR93" s="679" t="s">
        <v>1016</v>
      </c>
      <c r="BS93" s="679" t="s">
        <v>1016</v>
      </c>
      <c r="BT93" s="680"/>
    </row>
    <row r="94" spans="2:73">
      <c r="B94" s="674" t="s">
        <v>208</v>
      </c>
      <c r="C94" s="674" t="s">
        <v>1106</v>
      </c>
      <c r="D94" s="674" t="s">
        <v>1136</v>
      </c>
      <c r="E94" s="674" t="s">
        <v>1107</v>
      </c>
      <c r="F94" s="674" t="s">
        <v>29</v>
      </c>
      <c r="G94" s="674" t="s">
        <v>1108</v>
      </c>
      <c r="H94" s="871">
        <v>2013</v>
      </c>
      <c r="I94" s="630" t="s">
        <v>1125</v>
      </c>
      <c r="J94" s="630"/>
      <c r="K94" s="619"/>
      <c r="L94" s="678" t="s">
        <v>1016</v>
      </c>
      <c r="M94" s="679" t="s">
        <v>1016</v>
      </c>
      <c r="N94" s="679">
        <v>974.16</v>
      </c>
      <c r="O94" s="679">
        <v>974.16</v>
      </c>
      <c r="P94" s="679">
        <v>974.16</v>
      </c>
      <c r="Q94" s="679">
        <v>974.16</v>
      </c>
      <c r="R94" s="679">
        <v>974.16</v>
      </c>
      <c r="S94" s="679">
        <v>974.16</v>
      </c>
      <c r="T94" s="679">
        <v>974.16</v>
      </c>
      <c r="U94" s="679">
        <v>974.16</v>
      </c>
      <c r="V94" s="679">
        <v>974.16</v>
      </c>
      <c r="W94" s="679">
        <v>974.16</v>
      </c>
      <c r="X94" s="679">
        <v>974.16</v>
      </c>
      <c r="Y94" s="679">
        <v>974.16</v>
      </c>
      <c r="Z94" s="679">
        <v>974.16</v>
      </c>
      <c r="AA94" s="679">
        <v>974.16</v>
      </c>
      <c r="AB94" s="679">
        <v>974.16</v>
      </c>
      <c r="AC94" s="679">
        <v>974.16</v>
      </c>
      <c r="AD94" s="679">
        <v>974.16</v>
      </c>
      <c r="AE94" s="679">
        <v>974.16</v>
      </c>
      <c r="AF94" s="679">
        <v>733.86</v>
      </c>
      <c r="AG94" s="679" t="s">
        <v>1016</v>
      </c>
      <c r="AH94" s="679" t="s">
        <v>1016</v>
      </c>
      <c r="AI94" s="679" t="s">
        <v>1016</v>
      </c>
      <c r="AJ94" s="679" t="s">
        <v>1016</v>
      </c>
      <c r="AK94" s="679" t="s">
        <v>1016</v>
      </c>
      <c r="AL94" s="679" t="s">
        <v>1016</v>
      </c>
      <c r="AM94" s="679" t="s">
        <v>1016</v>
      </c>
      <c r="AN94" s="679" t="s">
        <v>1016</v>
      </c>
      <c r="AO94" s="680" t="s">
        <v>1126</v>
      </c>
      <c r="AP94" s="619"/>
      <c r="AQ94" s="678" t="s">
        <v>1126</v>
      </c>
      <c r="AR94" s="679" t="s">
        <v>1129</v>
      </c>
      <c r="AS94" s="679">
        <v>1639841.84</v>
      </c>
      <c r="AT94" s="679">
        <v>1639841.84</v>
      </c>
      <c r="AU94" s="679">
        <v>1639841.84</v>
      </c>
      <c r="AV94" s="679">
        <v>1639841.84</v>
      </c>
      <c r="AW94" s="679">
        <v>1639841.84</v>
      </c>
      <c r="AX94" s="679">
        <v>1639841.84</v>
      </c>
      <c r="AY94" s="679">
        <v>1639841.84</v>
      </c>
      <c r="AZ94" s="679">
        <v>1639841.84</v>
      </c>
      <c r="BA94" s="679">
        <v>1639841.84</v>
      </c>
      <c r="BB94" s="679">
        <v>1639841.84</v>
      </c>
      <c r="BC94" s="679">
        <v>1639841.84</v>
      </c>
      <c r="BD94" s="679">
        <v>1639841.84</v>
      </c>
      <c r="BE94" s="679">
        <v>1639841.84</v>
      </c>
      <c r="BF94" s="679">
        <v>1639841.84</v>
      </c>
      <c r="BG94" s="679">
        <v>1639841.84</v>
      </c>
      <c r="BH94" s="679">
        <v>1639841.84</v>
      </c>
      <c r="BI94" s="679">
        <v>1639841.84</v>
      </c>
      <c r="BJ94" s="679">
        <v>1639841.84</v>
      </c>
      <c r="BK94" s="679">
        <v>1424951.53</v>
      </c>
      <c r="BL94" s="679" t="s">
        <v>1127</v>
      </c>
      <c r="BM94" s="679" t="s">
        <v>1128</v>
      </c>
      <c r="BN94" s="679" t="s">
        <v>1016</v>
      </c>
      <c r="BO94" s="679" t="s">
        <v>1016</v>
      </c>
      <c r="BP94" s="679" t="s">
        <v>1016</v>
      </c>
      <c r="BQ94" s="679" t="s">
        <v>1016</v>
      </c>
      <c r="BR94" s="679" t="s">
        <v>1016</v>
      </c>
      <c r="BS94" s="679" t="s">
        <v>1016</v>
      </c>
      <c r="BT94" s="680"/>
    </row>
    <row r="95" spans="2:73" hidden="1">
      <c r="B95" s="674" t="s">
        <v>208</v>
      </c>
      <c r="C95" s="674" t="s">
        <v>1106</v>
      </c>
      <c r="D95" s="674" t="s">
        <v>1131</v>
      </c>
      <c r="E95" s="674" t="s">
        <v>1107</v>
      </c>
      <c r="F95" s="674" t="s">
        <v>29</v>
      </c>
      <c r="G95" s="674" t="s">
        <v>1110</v>
      </c>
      <c r="H95" s="871">
        <v>2006</v>
      </c>
      <c r="I95" s="630" t="s">
        <v>1125</v>
      </c>
      <c r="J95" s="630"/>
      <c r="K95" s="619"/>
      <c r="L95" s="678" t="s">
        <v>1016</v>
      </c>
      <c r="M95" s="679" t="s">
        <v>1016</v>
      </c>
      <c r="N95" s="679">
        <v>53.07</v>
      </c>
      <c r="O95" s="679" t="s">
        <v>1016</v>
      </c>
      <c r="P95" s="679" t="s">
        <v>1016</v>
      </c>
      <c r="Q95" s="679" t="s">
        <v>1016</v>
      </c>
      <c r="R95" s="679" t="s">
        <v>1016</v>
      </c>
      <c r="S95" s="679" t="s">
        <v>1016</v>
      </c>
      <c r="T95" s="679" t="s">
        <v>1016</v>
      </c>
      <c r="U95" s="679" t="s">
        <v>1016</v>
      </c>
      <c r="V95" s="679" t="s">
        <v>1016</v>
      </c>
      <c r="W95" s="679" t="s">
        <v>1016</v>
      </c>
      <c r="X95" s="679" t="s">
        <v>1016</v>
      </c>
      <c r="Y95" s="679" t="s">
        <v>1016</v>
      </c>
      <c r="Z95" s="679" t="s">
        <v>1016</v>
      </c>
      <c r="AA95" s="679" t="s">
        <v>1016</v>
      </c>
      <c r="AB95" s="679" t="s">
        <v>1016</v>
      </c>
      <c r="AC95" s="679" t="s">
        <v>1016</v>
      </c>
      <c r="AD95" s="679" t="s">
        <v>1016</v>
      </c>
      <c r="AE95" s="679" t="s">
        <v>1016</v>
      </c>
      <c r="AF95" s="679" t="s">
        <v>1016</v>
      </c>
      <c r="AG95" s="679" t="s">
        <v>1016</v>
      </c>
      <c r="AH95" s="679" t="s">
        <v>1016</v>
      </c>
      <c r="AI95" s="679" t="s">
        <v>1016</v>
      </c>
      <c r="AJ95" s="679" t="s">
        <v>1016</v>
      </c>
      <c r="AK95" s="679" t="s">
        <v>1016</v>
      </c>
      <c r="AL95" s="679" t="s">
        <v>1016</v>
      </c>
      <c r="AM95" s="679" t="s">
        <v>1016</v>
      </c>
      <c r="AN95" s="679" t="s">
        <v>1016</v>
      </c>
      <c r="AO95" s="680" t="s">
        <v>1126</v>
      </c>
      <c r="AP95" s="619"/>
      <c r="AQ95" s="678" t="s">
        <v>1126</v>
      </c>
      <c r="AR95" s="679" t="s">
        <v>1129</v>
      </c>
      <c r="AS95" s="679">
        <v>212.34</v>
      </c>
      <c r="AT95" s="679" t="s">
        <v>1015</v>
      </c>
      <c r="AU95" s="679" t="s">
        <v>1015</v>
      </c>
      <c r="AV95" s="679" t="s">
        <v>1015</v>
      </c>
      <c r="AW95" s="679" t="s">
        <v>1015</v>
      </c>
      <c r="AX95" s="679" t="s">
        <v>1015</v>
      </c>
      <c r="AY95" s="679" t="s">
        <v>1015</v>
      </c>
      <c r="AZ95" s="679" t="s">
        <v>1015</v>
      </c>
      <c r="BA95" s="679" t="s">
        <v>1015</v>
      </c>
      <c r="BB95" s="679" t="s">
        <v>1015</v>
      </c>
      <c r="BC95" s="679" t="s">
        <v>1127</v>
      </c>
      <c r="BD95" s="679" t="s">
        <v>1127</v>
      </c>
      <c r="BE95" s="679" t="s">
        <v>1127</v>
      </c>
      <c r="BF95" s="679" t="s">
        <v>1127</v>
      </c>
      <c r="BG95" s="679" t="s">
        <v>1127</v>
      </c>
      <c r="BH95" s="679" t="s">
        <v>1127</v>
      </c>
      <c r="BI95" s="679" t="s">
        <v>1127</v>
      </c>
      <c r="BJ95" s="679" t="s">
        <v>1127</v>
      </c>
      <c r="BK95" s="679" t="s">
        <v>1127</v>
      </c>
      <c r="BL95" s="679" t="s">
        <v>1127</v>
      </c>
      <c r="BM95" s="679" t="s">
        <v>1128</v>
      </c>
      <c r="BN95" s="679" t="s">
        <v>1016</v>
      </c>
      <c r="BO95" s="679" t="s">
        <v>1016</v>
      </c>
      <c r="BP95" s="679" t="s">
        <v>1016</v>
      </c>
      <c r="BQ95" s="679" t="s">
        <v>1016</v>
      </c>
      <c r="BR95" s="679" t="s">
        <v>1016</v>
      </c>
      <c r="BS95" s="679" t="s">
        <v>1016</v>
      </c>
      <c r="BT95" s="680"/>
    </row>
    <row r="96" spans="2:73" hidden="1">
      <c r="B96" s="674" t="s">
        <v>208</v>
      </c>
      <c r="C96" s="674" t="s">
        <v>1106</v>
      </c>
      <c r="D96" s="674" t="s">
        <v>1131</v>
      </c>
      <c r="E96" s="674" t="s">
        <v>1107</v>
      </c>
      <c r="F96" s="674" t="s">
        <v>29</v>
      </c>
      <c r="G96" s="674" t="s">
        <v>1110</v>
      </c>
      <c r="H96" s="871">
        <v>2007</v>
      </c>
      <c r="I96" s="630" t="s">
        <v>1125</v>
      </c>
      <c r="J96" s="630"/>
      <c r="K96" s="619"/>
      <c r="L96" s="678" t="s">
        <v>1016</v>
      </c>
      <c r="M96" s="679" t="s">
        <v>1016</v>
      </c>
      <c r="N96" s="679">
        <v>156.12</v>
      </c>
      <c r="O96" s="679" t="s">
        <v>1016</v>
      </c>
      <c r="P96" s="679" t="s">
        <v>1016</v>
      </c>
      <c r="Q96" s="679" t="s">
        <v>1016</v>
      </c>
      <c r="R96" s="679" t="s">
        <v>1016</v>
      </c>
      <c r="S96" s="679" t="s">
        <v>1016</v>
      </c>
      <c r="T96" s="679" t="s">
        <v>1016</v>
      </c>
      <c r="U96" s="679" t="s">
        <v>1016</v>
      </c>
      <c r="V96" s="679" t="s">
        <v>1016</v>
      </c>
      <c r="W96" s="679" t="s">
        <v>1016</v>
      </c>
      <c r="X96" s="679" t="s">
        <v>1016</v>
      </c>
      <c r="Y96" s="679" t="s">
        <v>1016</v>
      </c>
      <c r="Z96" s="679" t="s">
        <v>1016</v>
      </c>
      <c r="AA96" s="679" t="s">
        <v>1016</v>
      </c>
      <c r="AB96" s="679" t="s">
        <v>1016</v>
      </c>
      <c r="AC96" s="679" t="s">
        <v>1016</v>
      </c>
      <c r="AD96" s="679" t="s">
        <v>1016</v>
      </c>
      <c r="AE96" s="679" t="s">
        <v>1016</v>
      </c>
      <c r="AF96" s="679" t="s">
        <v>1016</v>
      </c>
      <c r="AG96" s="679" t="s">
        <v>1016</v>
      </c>
      <c r="AH96" s="679" t="s">
        <v>1016</v>
      </c>
      <c r="AI96" s="679" t="s">
        <v>1016</v>
      </c>
      <c r="AJ96" s="679" t="s">
        <v>1016</v>
      </c>
      <c r="AK96" s="679" t="s">
        <v>1016</v>
      </c>
      <c r="AL96" s="679" t="s">
        <v>1016</v>
      </c>
      <c r="AM96" s="679" t="s">
        <v>1016</v>
      </c>
      <c r="AN96" s="679" t="s">
        <v>1016</v>
      </c>
      <c r="AO96" s="680" t="s">
        <v>1126</v>
      </c>
      <c r="AP96" s="619"/>
      <c r="AQ96" s="678" t="s">
        <v>1126</v>
      </c>
      <c r="AR96" s="679" t="s">
        <v>1129</v>
      </c>
      <c r="AS96" s="679">
        <v>572.76</v>
      </c>
      <c r="AT96" s="679" t="s">
        <v>1015</v>
      </c>
      <c r="AU96" s="679" t="s">
        <v>1015</v>
      </c>
      <c r="AV96" s="679" t="s">
        <v>1015</v>
      </c>
      <c r="AW96" s="679" t="s">
        <v>1015</v>
      </c>
      <c r="AX96" s="679" t="s">
        <v>1015</v>
      </c>
      <c r="AY96" s="679" t="s">
        <v>1015</v>
      </c>
      <c r="AZ96" s="679" t="s">
        <v>1015</v>
      </c>
      <c r="BA96" s="679" t="s">
        <v>1015</v>
      </c>
      <c r="BB96" s="679" t="s">
        <v>1015</v>
      </c>
      <c r="BC96" s="679" t="s">
        <v>1127</v>
      </c>
      <c r="BD96" s="679" t="s">
        <v>1127</v>
      </c>
      <c r="BE96" s="679" t="s">
        <v>1127</v>
      </c>
      <c r="BF96" s="679" t="s">
        <v>1127</v>
      </c>
      <c r="BG96" s="679" t="s">
        <v>1127</v>
      </c>
      <c r="BH96" s="679" t="s">
        <v>1127</v>
      </c>
      <c r="BI96" s="679" t="s">
        <v>1127</v>
      </c>
      <c r="BJ96" s="679" t="s">
        <v>1127</v>
      </c>
      <c r="BK96" s="679" t="s">
        <v>1127</v>
      </c>
      <c r="BL96" s="679" t="s">
        <v>1127</v>
      </c>
      <c r="BM96" s="679" t="s">
        <v>1128</v>
      </c>
      <c r="BN96" s="679" t="s">
        <v>1016</v>
      </c>
      <c r="BO96" s="679" t="s">
        <v>1016</v>
      </c>
      <c r="BP96" s="679" t="s">
        <v>1016</v>
      </c>
      <c r="BQ96" s="679" t="s">
        <v>1016</v>
      </c>
      <c r="BR96" s="679" t="s">
        <v>1016</v>
      </c>
      <c r="BS96" s="679" t="s">
        <v>1016</v>
      </c>
      <c r="BT96" s="680"/>
    </row>
    <row r="97" spans="2:73" hidden="1">
      <c r="B97" s="674" t="s">
        <v>208</v>
      </c>
      <c r="C97" s="674" t="s">
        <v>1106</v>
      </c>
      <c r="D97" s="674" t="s">
        <v>1131</v>
      </c>
      <c r="E97" s="674" t="s">
        <v>1107</v>
      </c>
      <c r="F97" s="674" t="s">
        <v>29</v>
      </c>
      <c r="G97" s="674" t="s">
        <v>1110</v>
      </c>
      <c r="H97" s="871">
        <v>2008</v>
      </c>
      <c r="I97" s="630" t="s">
        <v>1125</v>
      </c>
      <c r="J97" s="630"/>
      <c r="K97" s="619"/>
      <c r="L97" s="678" t="s">
        <v>1016</v>
      </c>
      <c r="M97" s="679" t="s">
        <v>1016</v>
      </c>
      <c r="N97" s="679">
        <v>335</v>
      </c>
      <c r="O97" s="679" t="s">
        <v>1016</v>
      </c>
      <c r="P97" s="679" t="s">
        <v>1016</v>
      </c>
      <c r="Q97" s="679" t="s">
        <v>1016</v>
      </c>
      <c r="R97" s="679" t="s">
        <v>1016</v>
      </c>
      <c r="S97" s="679" t="s">
        <v>1016</v>
      </c>
      <c r="T97" s="679" t="s">
        <v>1016</v>
      </c>
      <c r="U97" s="679" t="s">
        <v>1016</v>
      </c>
      <c r="V97" s="679" t="s">
        <v>1016</v>
      </c>
      <c r="W97" s="679" t="s">
        <v>1016</v>
      </c>
      <c r="X97" s="679" t="s">
        <v>1016</v>
      </c>
      <c r="Y97" s="679" t="s">
        <v>1016</v>
      </c>
      <c r="Z97" s="679" t="s">
        <v>1016</v>
      </c>
      <c r="AA97" s="679" t="s">
        <v>1016</v>
      </c>
      <c r="AB97" s="679" t="s">
        <v>1016</v>
      </c>
      <c r="AC97" s="679" t="s">
        <v>1016</v>
      </c>
      <c r="AD97" s="679" t="s">
        <v>1016</v>
      </c>
      <c r="AE97" s="679" t="s">
        <v>1016</v>
      </c>
      <c r="AF97" s="679" t="s">
        <v>1016</v>
      </c>
      <c r="AG97" s="679" t="s">
        <v>1016</v>
      </c>
      <c r="AH97" s="679" t="s">
        <v>1016</v>
      </c>
      <c r="AI97" s="679" t="s">
        <v>1016</v>
      </c>
      <c r="AJ97" s="679" t="s">
        <v>1016</v>
      </c>
      <c r="AK97" s="679" t="s">
        <v>1016</v>
      </c>
      <c r="AL97" s="679" t="s">
        <v>1016</v>
      </c>
      <c r="AM97" s="679" t="s">
        <v>1016</v>
      </c>
      <c r="AN97" s="679" t="s">
        <v>1016</v>
      </c>
      <c r="AO97" s="680" t="s">
        <v>1126</v>
      </c>
      <c r="AP97" s="619"/>
      <c r="AQ97" s="678" t="s">
        <v>1126</v>
      </c>
      <c r="AR97" s="679" t="s">
        <v>1129</v>
      </c>
      <c r="AS97" s="679">
        <v>1283.28</v>
      </c>
      <c r="AT97" s="679" t="s">
        <v>1015</v>
      </c>
      <c r="AU97" s="679" t="s">
        <v>1015</v>
      </c>
      <c r="AV97" s="679" t="s">
        <v>1015</v>
      </c>
      <c r="AW97" s="679" t="s">
        <v>1015</v>
      </c>
      <c r="AX97" s="679" t="s">
        <v>1015</v>
      </c>
      <c r="AY97" s="679" t="s">
        <v>1015</v>
      </c>
      <c r="AZ97" s="679" t="s">
        <v>1015</v>
      </c>
      <c r="BA97" s="679" t="s">
        <v>1015</v>
      </c>
      <c r="BB97" s="679" t="s">
        <v>1015</v>
      </c>
      <c r="BC97" s="679" t="s">
        <v>1127</v>
      </c>
      <c r="BD97" s="679" t="s">
        <v>1127</v>
      </c>
      <c r="BE97" s="679" t="s">
        <v>1127</v>
      </c>
      <c r="BF97" s="679" t="s">
        <v>1127</v>
      </c>
      <c r="BG97" s="679" t="s">
        <v>1127</v>
      </c>
      <c r="BH97" s="679" t="s">
        <v>1127</v>
      </c>
      <c r="BI97" s="679" t="s">
        <v>1127</v>
      </c>
      <c r="BJ97" s="679" t="s">
        <v>1127</v>
      </c>
      <c r="BK97" s="679" t="s">
        <v>1127</v>
      </c>
      <c r="BL97" s="679" t="s">
        <v>1127</v>
      </c>
      <c r="BM97" s="679" t="s">
        <v>1128</v>
      </c>
      <c r="BN97" s="679" t="s">
        <v>1016</v>
      </c>
      <c r="BO97" s="679" t="s">
        <v>1016</v>
      </c>
      <c r="BP97" s="679" t="s">
        <v>1016</v>
      </c>
      <c r="BQ97" s="679" t="s">
        <v>1016</v>
      </c>
      <c r="BR97" s="679" t="s">
        <v>1016</v>
      </c>
      <c r="BS97" s="679" t="s">
        <v>1016</v>
      </c>
      <c r="BT97" s="680"/>
    </row>
    <row r="98" spans="2:73" ht="15.75" hidden="1">
      <c r="B98" s="674" t="s">
        <v>208</v>
      </c>
      <c r="C98" s="674" t="s">
        <v>1106</v>
      </c>
      <c r="D98" s="674" t="s">
        <v>1131</v>
      </c>
      <c r="E98" s="674" t="s">
        <v>1107</v>
      </c>
      <c r="F98" s="674" t="s">
        <v>29</v>
      </c>
      <c r="G98" s="674" t="s">
        <v>1110</v>
      </c>
      <c r="H98" s="871">
        <v>2009</v>
      </c>
      <c r="I98" s="630" t="s">
        <v>1125</v>
      </c>
      <c r="J98" s="630"/>
      <c r="K98" s="619"/>
      <c r="L98" s="678" t="s">
        <v>1016</v>
      </c>
      <c r="M98" s="679" t="s">
        <v>1016</v>
      </c>
      <c r="N98" s="679">
        <v>538.96</v>
      </c>
      <c r="O98" s="679" t="s">
        <v>1016</v>
      </c>
      <c r="P98" s="679" t="s">
        <v>1016</v>
      </c>
      <c r="Q98" s="679" t="s">
        <v>1016</v>
      </c>
      <c r="R98" s="679" t="s">
        <v>1016</v>
      </c>
      <c r="S98" s="679" t="s">
        <v>1016</v>
      </c>
      <c r="T98" s="679" t="s">
        <v>1016</v>
      </c>
      <c r="U98" s="679" t="s">
        <v>1016</v>
      </c>
      <c r="V98" s="679" t="s">
        <v>1016</v>
      </c>
      <c r="W98" s="679" t="s">
        <v>1016</v>
      </c>
      <c r="X98" s="679" t="s">
        <v>1016</v>
      </c>
      <c r="Y98" s="679" t="s">
        <v>1016</v>
      </c>
      <c r="Z98" s="679" t="s">
        <v>1016</v>
      </c>
      <c r="AA98" s="679" t="s">
        <v>1016</v>
      </c>
      <c r="AB98" s="679" t="s">
        <v>1016</v>
      </c>
      <c r="AC98" s="679" t="s">
        <v>1016</v>
      </c>
      <c r="AD98" s="679" t="s">
        <v>1016</v>
      </c>
      <c r="AE98" s="679" t="s">
        <v>1016</v>
      </c>
      <c r="AF98" s="679" t="s">
        <v>1016</v>
      </c>
      <c r="AG98" s="679" t="s">
        <v>1016</v>
      </c>
      <c r="AH98" s="679" t="s">
        <v>1016</v>
      </c>
      <c r="AI98" s="679" t="s">
        <v>1016</v>
      </c>
      <c r="AJ98" s="679" t="s">
        <v>1016</v>
      </c>
      <c r="AK98" s="679" t="s">
        <v>1016</v>
      </c>
      <c r="AL98" s="679" t="s">
        <v>1016</v>
      </c>
      <c r="AM98" s="679" t="s">
        <v>1016</v>
      </c>
      <c r="AN98" s="679" t="s">
        <v>1016</v>
      </c>
      <c r="AO98" s="680" t="s">
        <v>1126</v>
      </c>
      <c r="AP98" s="619"/>
      <c r="AQ98" s="678" t="s">
        <v>1126</v>
      </c>
      <c r="AR98" s="679" t="s">
        <v>1129</v>
      </c>
      <c r="AS98" s="679">
        <v>1881.73</v>
      </c>
      <c r="AT98" s="679" t="s">
        <v>1015</v>
      </c>
      <c r="AU98" s="679" t="s">
        <v>1015</v>
      </c>
      <c r="AV98" s="679" t="s">
        <v>1015</v>
      </c>
      <c r="AW98" s="679" t="s">
        <v>1015</v>
      </c>
      <c r="AX98" s="679" t="s">
        <v>1015</v>
      </c>
      <c r="AY98" s="679" t="s">
        <v>1015</v>
      </c>
      <c r="AZ98" s="679" t="s">
        <v>1015</v>
      </c>
      <c r="BA98" s="679" t="s">
        <v>1015</v>
      </c>
      <c r="BB98" s="679" t="s">
        <v>1015</v>
      </c>
      <c r="BC98" s="679" t="s">
        <v>1127</v>
      </c>
      <c r="BD98" s="679" t="s">
        <v>1127</v>
      </c>
      <c r="BE98" s="679" t="s">
        <v>1127</v>
      </c>
      <c r="BF98" s="679" t="s">
        <v>1127</v>
      </c>
      <c r="BG98" s="679" t="s">
        <v>1127</v>
      </c>
      <c r="BH98" s="679" t="s">
        <v>1127</v>
      </c>
      <c r="BI98" s="679" t="s">
        <v>1127</v>
      </c>
      <c r="BJ98" s="679" t="s">
        <v>1127</v>
      </c>
      <c r="BK98" s="679" t="s">
        <v>1127</v>
      </c>
      <c r="BL98" s="679" t="s">
        <v>1127</v>
      </c>
      <c r="BM98" s="679" t="s">
        <v>1128</v>
      </c>
      <c r="BN98" s="679" t="s">
        <v>1016</v>
      </c>
      <c r="BO98" s="679" t="s">
        <v>1016</v>
      </c>
      <c r="BP98" s="679" t="s">
        <v>1016</v>
      </c>
      <c r="BQ98" s="679" t="s">
        <v>1016</v>
      </c>
      <c r="BR98" s="679" t="s">
        <v>1016</v>
      </c>
      <c r="BS98" s="679" t="s">
        <v>1016</v>
      </c>
      <c r="BT98" s="680"/>
      <c r="BU98" s="160"/>
    </row>
    <row r="99" spans="2:73" ht="15.75" hidden="1">
      <c r="B99" s="674" t="s">
        <v>208</v>
      </c>
      <c r="C99" s="674" t="s">
        <v>1106</v>
      </c>
      <c r="D99" s="674" t="s">
        <v>1131</v>
      </c>
      <c r="E99" s="674" t="s">
        <v>1107</v>
      </c>
      <c r="F99" s="674" t="s">
        <v>29</v>
      </c>
      <c r="G99" s="674" t="s">
        <v>1110</v>
      </c>
      <c r="H99" s="871">
        <v>2010</v>
      </c>
      <c r="I99" s="630" t="s">
        <v>1125</v>
      </c>
      <c r="J99" s="630"/>
      <c r="K99" s="619"/>
      <c r="L99" s="678" t="s">
        <v>1016</v>
      </c>
      <c r="M99" s="679" t="s">
        <v>1016</v>
      </c>
      <c r="N99" s="679">
        <v>403.82</v>
      </c>
      <c r="O99" s="679" t="s">
        <v>1016</v>
      </c>
      <c r="P99" s="679" t="s">
        <v>1016</v>
      </c>
      <c r="Q99" s="679" t="s">
        <v>1016</v>
      </c>
      <c r="R99" s="679" t="s">
        <v>1016</v>
      </c>
      <c r="S99" s="679" t="s">
        <v>1016</v>
      </c>
      <c r="T99" s="679" t="s">
        <v>1016</v>
      </c>
      <c r="U99" s="679" t="s">
        <v>1016</v>
      </c>
      <c r="V99" s="679" t="s">
        <v>1016</v>
      </c>
      <c r="W99" s="679" t="s">
        <v>1016</v>
      </c>
      <c r="X99" s="679" t="s">
        <v>1016</v>
      </c>
      <c r="Y99" s="679" t="s">
        <v>1016</v>
      </c>
      <c r="Z99" s="679" t="s">
        <v>1016</v>
      </c>
      <c r="AA99" s="679" t="s">
        <v>1016</v>
      </c>
      <c r="AB99" s="679" t="s">
        <v>1016</v>
      </c>
      <c r="AC99" s="679" t="s">
        <v>1016</v>
      </c>
      <c r="AD99" s="679" t="s">
        <v>1016</v>
      </c>
      <c r="AE99" s="679" t="s">
        <v>1016</v>
      </c>
      <c r="AF99" s="679" t="s">
        <v>1016</v>
      </c>
      <c r="AG99" s="679" t="s">
        <v>1016</v>
      </c>
      <c r="AH99" s="679" t="s">
        <v>1016</v>
      </c>
      <c r="AI99" s="679" t="s">
        <v>1016</v>
      </c>
      <c r="AJ99" s="679" t="s">
        <v>1016</v>
      </c>
      <c r="AK99" s="679" t="s">
        <v>1016</v>
      </c>
      <c r="AL99" s="679" t="s">
        <v>1016</v>
      </c>
      <c r="AM99" s="679" t="s">
        <v>1016</v>
      </c>
      <c r="AN99" s="679" t="s">
        <v>1016</v>
      </c>
      <c r="AO99" s="680" t="s">
        <v>1126</v>
      </c>
      <c r="AP99" s="619"/>
      <c r="AQ99" s="678" t="s">
        <v>1126</v>
      </c>
      <c r="AR99" s="679" t="s">
        <v>1129</v>
      </c>
      <c r="AS99" s="679">
        <v>1539.44</v>
      </c>
      <c r="AT99" s="679" t="s">
        <v>1015</v>
      </c>
      <c r="AU99" s="679" t="s">
        <v>1015</v>
      </c>
      <c r="AV99" s="679" t="s">
        <v>1015</v>
      </c>
      <c r="AW99" s="679" t="s">
        <v>1015</v>
      </c>
      <c r="AX99" s="679" t="s">
        <v>1015</v>
      </c>
      <c r="AY99" s="679" t="s">
        <v>1015</v>
      </c>
      <c r="AZ99" s="679" t="s">
        <v>1015</v>
      </c>
      <c r="BA99" s="679" t="s">
        <v>1015</v>
      </c>
      <c r="BB99" s="679" t="s">
        <v>1015</v>
      </c>
      <c r="BC99" s="679" t="s">
        <v>1127</v>
      </c>
      <c r="BD99" s="679" t="s">
        <v>1127</v>
      </c>
      <c r="BE99" s="679" t="s">
        <v>1127</v>
      </c>
      <c r="BF99" s="679" t="s">
        <v>1127</v>
      </c>
      <c r="BG99" s="679" t="s">
        <v>1127</v>
      </c>
      <c r="BH99" s="679" t="s">
        <v>1127</v>
      </c>
      <c r="BI99" s="679" t="s">
        <v>1127</v>
      </c>
      <c r="BJ99" s="679" t="s">
        <v>1127</v>
      </c>
      <c r="BK99" s="679" t="s">
        <v>1127</v>
      </c>
      <c r="BL99" s="679" t="s">
        <v>1127</v>
      </c>
      <c r="BM99" s="679" t="s">
        <v>1128</v>
      </c>
      <c r="BN99" s="679" t="s">
        <v>1016</v>
      </c>
      <c r="BO99" s="679" t="s">
        <v>1016</v>
      </c>
      <c r="BP99" s="679" t="s">
        <v>1016</v>
      </c>
      <c r="BQ99" s="679" t="s">
        <v>1016</v>
      </c>
      <c r="BR99" s="679" t="s">
        <v>1016</v>
      </c>
      <c r="BS99" s="679" t="s">
        <v>1016</v>
      </c>
      <c r="BT99" s="680"/>
      <c r="BU99" s="160"/>
    </row>
    <row r="100" spans="2:73" ht="15.75" hidden="1">
      <c r="B100" s="674" t="s">
        <v>208</v>
      </c>
      <c r="C100" s="674" t="s">
        <v>1106</v>
      </c>
      <c r="D100" s="674" t="s">
        <v>1131</v>
      </c>
      <c r="E100" s="674" t="s">
        <v>1107</v>
      </c>
      <c r="F100" s="674" t="s">
        <v>29</v>
      </c>
      <c r="G100" s="674" t="s">
        <v>1110</v>
      </c>
      <c r="H100" s="871">
        <v>2011</v>
      </c>
      <c r="I100" s="630" t="s">
        <v>1125</v>
      </c>
      <c r="J100" s="630"/>
      <c r="K100" s="619"/>
      <c r="L100" s="678" t="s">
        <v>1016</v>
      </c>
      <c r="M100" s="679" t="s">
        <v>1016</v>
      </c>
      <c r="N100" s="679">
        <v>757.6</v>
      </c>
      <c r="O100" s="679" t="s">
        <v>1016</v>
      </c>
      <c r="P100" s="679" t="s">
        <v>1016</v>
      </c>
      <c r="Q100" s="679" t="s">
        <v>1016</v>
      </c>
      <c r="R100" s="679" t="s">
        <v>1016</v>
      </c>
      <c r="S100" s="679" t="s">
        <v>1016</v>
      </c>
      <c r="T100" s="679" t="s">
        <v>1016</v>
      </c>
      <c r="U100" s="679" t="s">
        <v>1016</v>
      </c>
      <c r="V100" s="679" t="s">
        <v>1016</v>
      </c>
      <c r="W100" s="679" t="s">
        <v>1016</v>
      </c>
      <c r="X100" s="679" t="s">
        <v>1016</v>
      </c>
      <c r="Y100" s="679" t="s">
        <v>1016</v>
      </c>
      <c r="Z100" s="679" t="s">
        <v>1016</v>
      </c>
      <c r="AA100" s="679" t="s">
        <v>1016</v>
      </c>
      <c r="AB100" s="679" t="s">
        <v>1016</v>
      </c>
      <c r="AC100" s="679" t="s">
        <v>1016</v>
      </c>
      <c r="AD100" s="679" t="s">
        <v>1016</v>
      </c>
      <c r="AE100" s="679" t="s">
        <v>1016</v>
      </c>
      <c r="AF100" s="679" t="s">
        <v>1016</v>
      </c>
      <c r="AG100" s="679" t="s">
        <v>1016</v>
      </c>
      <c r="AH100" s="679" t="s">
        <v>1016</v>
      </c>
      <c r="AI100" s="679" t="s">
        <v>1016</v>
      </c>
      <c r="AJ100" s="679" t="s">
        <v>1016</v>
      </c>
      <c r="AK100" s="679" t="s">
        <v>1016</v>
      </c>
      <c r="AL100" s="679" t="s">
        <v>1016</v>
      </c>
      <c r="AM100" s="679" t="s">
        <v>1016</v>
      </c>
      <c r="AN100" s="679" t="s">
        <v>1016</v>
      </c>
      <c r="AO100" s="680" t="s">
        <v>1126</v>
      </c>
      <c r="AP100" s="619"/>
      <c r="AQ100" s="678" t="s">
        <v>1126</v>
      </c>
      <c r="AR100" s="679" t="s">
        <v>1129</v>
      </c>
      <c r="AS100" s="679">
        <v>2612.59</v>
      </c>
      <c r="AT100" s="679" t="s">
        <v>1015</v>
      </c>
      <c r="AU100" s="679" t="s">
        <v>1015</v>
      </c>
      <c r="AV100" s="679" t="s">
        <v>1015</v>
      </c>
      <c r="AW100" s="679" t="s">
        <v>1015</v>
      </c>
      <c r="AX100" s="679" t="s">
        <v>1015</v>
      </c>
      <c r="AY100" s="679" t="s">
        <v>1015</v>
      </c>
      <c r="AZ100" s="679" t="s">
        <v>1015</v>
      </c>
      <c r="BA100" s="679" t="s">
        <v>1015</v>
      </c>
      <c r="BB100" s="679" t="s">
        <v>1015</v>
      </c>
      <c r="BC100" s="679" t="s">
        <v>1127</v>
      </c>
      <c r="BD100" s="679" t="s">
        <v>1127</v>
      </c>
      <c r="BE100" s="679" t="s">
        <v>1127</v>
      </c>
      <c r="BF100" s="679" t="s">
        <v>1127</v>
      </c>
      <c r="BG100" s="679" t="s">
        <v>1127</v>
      </c>
      <c r="BH100" s="679" t="s">
        <v>1127</v>
      </c>
      <c r="BI100" s="679" t="s">
        <v>1127</v>
      </c>
      <c r="BJ100" s="679" t="s">
        <v>1127</v>
      </c>
      <c r="BK100" s="679" t="s">
        <v>1127</v>
      </c>
      <c r="BL100" s="679" t="s">
        <v>1127</v>
      </c>
      <c r="BM100" s="679" t="s">
        <v>1128</v>
      </c>
      <c r="BN100" s="679" t="s">
        <v>1016</v>
      </c>
      <c r="BO100" s="679" t="s">
        <v>1016</v>
      </c>
      <c r="BP100" s="679" t="s">
        <v>1016</v>
      </c>
      <c r="BQ100" s="679" t="s">
        <v>1016</v>
      </c>
      <c r="BR100" s="679" t="s">
        <v>1016</v>
      </c>
      <c r="BS100" s="679" t="s">
        <v>1016</v>
      </c>
      <c r="BT100" s="680"/>
      <c r="BU100" s="160"/>
    </row>
    <row r="101" spans="2:73" hidden="1">
      <c r="B101" s="674" t="s">
        <v>208</v>
      </c>
      <c r="C101" s="674" t="s">
        <v>1106</v>
      </c>
      <c r="D101" s="674" t="s">
        <v>1131</v>
      </c>
      <c r="E101" s="674" t="s">
        <v>1107</v>
      </c>
      <c r="F101" s="674" t="s">
        <v>29</v>
      </c>
      <c r="G101" s="674" t="s">
        <v>1110</v>
      </c>
      <c r="H101" s="871">
        <v>2012</v>
      </c>
      <c r="I101" s="630" t="s">
        <v>1125</v>
      </c>
      <c r="J101" s="630"/>
      <c r="K101" s="619"/>
      <c r="L101" s="678" t="s">
        <v>1016</v>
      </c>
      <c r="M101" s="679" t="s">
        <v>1016</v>
      </c>
      <c r="N101" s="679">
        <v>628.01</v>
      </c>
      <c r="O101" s="679" t="s">
        <v>1016</v>
      </c>
      <c r="P101" s="679" t="s">
        <v>1016</v>
      </c>
      <c r="Q101" s="679" t="s">
        <v>1016</v>
      </c>
      <c r="R101" s="679" t="s">
        <v>1016</v>
      </c>
      <c r="S101" s="679" t="s">
        <v>1016</v>
      </c>
      <c r="T101" s="679" t="s">
        <v>1016</v>
      </c>
      <c r="U101" s="679" t="s">
        <v>1016</v>
      </c>
      <c r="V101" s="679" t="s">
        <v>1016</v>
      </c>
      <c r="W101" s="679" t="s">
        <v>1016</v>
      </c>
      <c r="X101" s="679" t="s">
        <v>1016</v>
      </c>
      <c r="Y101" s="679" t="s">
        <v>1016</v>
      </c>
      <c r="Z101" s="679" t="s">
        <v>1016</v>
      </c>
      <c r="AA101" s="679" t="s">
        <v>1016</v>
      </c>
      <c r="AB101" s="679" t="s">
        <v>1016</v>
      </c>
      <c r="AC101" s="679" t="s">
        <v>1016</v>
      </c>
      <c r="AD101" s="679" t="s">
        <v>1016</v>
      </c>
      <c r="AE101" s="679" t="s">
        <v>1016</v>
      </c>
      <c r="AF101" s="679" t="s">
        <v>1016</v>
      </c>
      <c r="AG101" s="679" t="s">
        <v>1016</v>
      </c>
      <c r="AH101" s="679" t="s">
        <v>1016</v>
      </c>
      <c r="AI101" s="679" t="s">
        <v>1016</v>
      </c>
      <c r="AJ101" s="679" t="s">
        <v>1016</v>
      </c>
      <c r="AK101" s="679" t="s">
        <v>1016</v>
      </c>
      <c r="AL101" s="679" t="s">
        <v>1016</v>
      </c>
      <c r="AM101" s="679" t="s">
        <v>1016</v>
      </c>
      <c r="AN101" s="679" t="s">
        <v>1016</v>
      </c>
      <c r="AO101" s="680" t="s">
        <v>1126</v>
      </c>
      <c r="AP101" s="619"/>
      <c r="AQ101" s="678" t="s">
        <v>1126</v>
      </c>
      <c r="AR101" s="679" t="s">
        <v>1129</v>
      </c>
      <c r="AS101" s="679">
        <v>2377.94</v>
      </c>
      <c r="AT101" s="679" t="s">
        <v>1015</v>
      </c>
      <c r="AU101" s="679" t="s">
        <v>1015</v>
      </c>
      <c r="AV101" s="679" t="s">
        <v>1015</v>
      </c>
      <c r="AW101" s="679" t="s">
        <v>1015</v>
      </c>
      <c r="AX101" s="679" t="s">
        <v>1015</v>
      </c>
      <c r="AY101" s="679" t="s">
        <v>1015</v>
      </c>
      <c r="AZ101" s="679" t="s">
        <v>1015</v>
      </c>
      <c r="BA101" s="679" t="s">
        <v>1015</v>
      </c>
      <c r="BB101" s="679" t="s">
        <v>1015</v>
      </c>
      <c r="BC101" s="679" t="s">
        <v>1127</v>
      </c>
      <c r="BD101" s="679" t="s">
        <v>1127</v>
      </c>
      <c r="BE101" s="679" t="s">
        <v>1127</v>
      </c>
      <c r="BF101" s="679" t="s">
        <v>1127</v>
      </c>
      <c r="BG101" s="679" t="s">
        <v>1127</v>
      </c>
      <c r="BH101" s="679" t="s">
        <v>1127</v>
      </c>
      <c r="BI101" s="679" t="s">
        <v>1127</v>
      </c>
      <c r="BJ101" s="679" t="s">
        <v>1127</v>
      </c>
      <c r="BK101" s="679" t="s">
        <v>1127</v>
      </c>
      <c r="BL101" s="679" t="s">
        <v>1127</v>
      </c>
      <c r="BM101" s="679" t="s">
        <v>1128</v>
      </c>
      <c r="BN101" s="679" t="s">
        <v>1016</v>
      </c>
      <c r="BO101" s="679" t="s">
        <v>1016</v>
      </c>
      <c r="BP101" s="679" t="s">
        <v>1016</v>
      </c>
      <c r="BQ101" s="679" t="s">
        <v>1016</v>
      </c>
      <c r="BR101" s="679" t="s">
        <v>1016</v>
      </c>
      <c r="BS101" s="679" t="s">
        <v>1016</v>
      </c>
      <c r="BT101" s="680"/>
    </row>
    <row r="102" spans="2:73" ht="15.75" hidden="1">
      <c r="B102" s="674" t="s">
        <v>208</v>
      </c>
      <c r="C102" s="674" t="s">
        <v>1106</v>
      </c>
      <c r="D102" s="674" t="s">
        <v>1131</v>
      </c>
      <c r="E102" s="674" t="s">
        <v>1107</v>
      </c>
      <c r="F102" s="674" t="s">
        <v>29</v>
      </c>
      <c r="G102" s="674" t="s">
        <v>1110</v>
      </c>
      <c r="H102" s="871">
        <v>2013</v>
      </c>
      <c r="I102" s="630" t="s">
        <v>1125</v>
      </c>
      <c r="J102" s="630"/>
      <c r="K102" s="619"/>
      <c r="L102" s="678" t="s">
        <v>1016</v>
      </c>
      <c r="M102" s="679" t="s">
        <v>1016</v>
      </c>
      <c r="N102" s="679">
        <v>865.7</v>
      </c>
      <c r="O102" s="679" t="s">
        <v>1016</v>
      </c>
      <c r="P102" s="679" t="s">
        <v>1016</v>
      </c>
      <c r="Q102" s="679" t="s">
        <v>1016</v>
      </c>
      <c r="R102" s="679" t="s">
        <v>1016</v>
      </c>
      <c r="S102" s="679" t="s">
        <v>1016</v>
      </c>
      <c r="T102" s="679" t="s">
        <v>1016</v>
      </c>
      <c r="U102" s="679" t="s">
        <v>1016</v>
      </c>
      <c r="V102" s="679" t="s">
        <v>1016</v>
      </c>
      <c r="W102" s="679" t="s">
        <v>1016</v>
      </c>
      <c r="X102" s="679" t="s">
        <v>1016</v>
      </c>
      <c r="Y102" s="679" t="s">
        <v>1016</v>
      </c>
      <c r="Z102" s="679" t="s">
        <v>1016</v>
      </c>
      <c r="AA102" s="679" t="s">
        <v>1016</v>
      </c>
      <c r="AB102" s="679" t="s">
        <v>1016</v>
      </c>
      <c r="AC102" s="679" t="s">
        <v>1016</v>
      </c>
      <c r="AD102" s="679" t="s">
        <v>1016</v>
      </c>
      <c r="AE102" s="679" t="s">
        <v>1016</v>
      </c>
      <c r="AF102" s="679" t="s">
        <v>1016</v>
      </c>
      <c r="AG102" s="679" t="s">
        <v>1016</v>
      </c>
      <c r="AH102" s="679" t="s">
        <v>1016</v>
      </c>
      <c r="AI102" s="679" t="s">
        <v>1016</v>
      </c>
      <c r="AJ102" s="679" t="s">
        <v>1016</v>
      </c>
      <c r="AK102" s="679" t="s">
        <v>1016</v>
      </c>
      <c r="AL102" s="679" t="s">
        <v>1016</v>
      </c>
      <c r="AM102" s="679" t="s">
        <v>1016</v>
      </c>
      <c r="AN102" s="679" t="s">
        <v>1016</v>
      </c>
      <c r="AO102" s="680" t="s">
        <v>1126</v>
      </c>
      <c r="AP102" s="619"/>
      <c r="AQ102" s="678" t="s">
        <v>1126</v>
      </c>
      <c r="AR102" s="679" t="s">
        <v>1129</v>
      </c>
      <c r="AS102" s="679">
        <v>673.13</v>
      </c>
      <c r="AT102" s="679" t="s">
        <v>1015</v>
      </c>
      <c r="AU102" s="679" t="s">
        <v>1015</v>
      </c>
      <c r="AV102" s="679" t="s">
        <v>1015</v>
      </c>
      <c r="AW102" s="679" t="s">
        <v>1015</v>
      </c>
      <c r="AX102" s="679" t="s">
        <v>1015</v>
      </c>
      <c r="AY102" s="679" t="s">
        <v>1015</v>
      </c>
      <c r="AZ102" s="679" t="s">
        <v>1015</v>
      </c>
      <c r="BA102" s="679" t="s">
        <v>1015</v>
      </c>
      <c r="BB102" s="679" t="s">
        <v>1015</v>
      </c>
      <c r="BC102" s="679" t="s">
        <v>1127</v>
      </c>
      <c r="BD102" s="679" t="s">
        <v>1127</v>
      </c>
      <c r="BE102" s="679" t="s">
        <v>1127</v>
      </c>
      <c r="BF102" s="679" t="s">
        <v>1127</v>
      </c>
      <c r="BG102" s="679" t="s">
        <v>1127</v>
      </c>
      <c r="BH102" s="679" t="s">
        <v>1127</v>
      </c>
      <c r="BI102" s="679" t="s">
        <v>1127</v>
      </c>
      <c r="BJ102" s="679" t="s">
        <v>1127</v>
      </c>
      <c r="BK102" s="679" t="s">
        <v>1127</v>
      </c>
      <c r="BL102" s="679" t="s">
        <v>1127</v>
      </c>
      <c r="BM102" s="679" t="s">
        <v>1128</v>
      </c>
      <c r="BN102" s="679" t="s">
        <v>1016</v>
      </c>
      <c r="BO102" s="679" t="s">
        <v>1016</v>
      </c>
      <c r="BP102" s="679" t="s">
        <v>1016</v>
      </c>
      <c r="BQ102" s="679" t="s">
        <v>1016</v>
      </c>
      <c r="BR102" s="679" t="s">
        <v>1016</v>
      </c>
      <c r="BS102" s="679" t="s">
        <v>1016</v>
      </c>
      <c r="BT102" s="680"/>
      <c r="BU102" s="160"/>
    </row>
    <row r="103" spans="2:73" ht="15.75" hidden="1">
      <c r="B103" s="674" t="s">
        <v>208</v>
      </c>
      <c r="C103" s="674" t="s">
        <v>1106</v>
      </c>
      <c r="D103" s="674" t="s">
        <v>1132</v>
      </c>
      <c r="E103" s="674" t="s">
        <v>1107</v>
      </c>
      <c r="F103" s="674" t="s">
        <v>29</v>
      </c>
      <c r="G103" s="674" t="s">
        <v>1110</v>
      </c>
      <c r="H103" s="871">
        <v>2012</v>
      </c>
      <c r="I103" s="630" t="s">
        <v>1125</v>
      </c>
      <c r="J103" s="630"/>
      <c r="K103" s="619"/>
      <c r="L103" s="678" t="s">
        <v>1016</v>
      </c>
      <c r="M103" s="679" t="s">
        <v>1016</v>
      </c>
      <c r="N103" s="679" t="s">
        <v>1016</v>
      </c>
      <c r="O103" s="679" t="s">
        <v>1016</v>
      </c>
      <c r="P103" s="679" t="s">
        <v>1016</v>
      </c>
      <c r="Q103" s="679" t="s">
        <v>1016</v>
      </c>
      <c r="R103" s="679" t="s">
        <v>1016</v>
      </c>
      <c r="S103" s="679" t="s">
        <v>1016</v>
      </c>
      <c r="T103" s="679" t="s">
        <v>1016</v>
      </c>
      <c r="U103" s="679" t="s">
        <v>1016</v>
      </c>
      <c r="V103" s="679" t="s">
        <v>1016</v>
      </c>
      <c r="W103" s="679" t="s">
        <v>1016</v>
      </c>
      <c r="X103" s="679" t="s">
        <v>1016</v>
      </c>
      <c r="Y103" s="679" t="s">
        <v>1016</v>
      </c>
      <c r="Z103" s="679" t="s">
        <v>1016</v>
      </c>
      <c r="AA103" s="679" t="s">
        <v>1016</v>
      </c>
      <c r="AB103" s="679" t="s">
        <v>1016</v>
      </c>
      <c r="AC103" s="679" t="s">
        <v>1016</v>
      </c>
      <c r="AD103" s="679" t="s">
        <v>1016</v>
      </c>
      <c r="AE103" s="679" t="s">
        <v>1016</v>
      </c>
      <c r="AF103" s="679" t="s">
        <v>1016</v>
      </c>
      <c r="AG103" s="679" t="s">
        <v>1016</v>
      </c>
      <c r="AH103" s="679" t="s">
        <v>1016</v>
      </c>
      <c r="AI103" s="679" t="s">
        <v>1016</v>
      </c>
      <c r="AJ103" s="679" t="s">
        <v>1016</v>
      </c>
      <c r="AK103" s="679" t="s">
        <v>1016</v>
      </c>
      <c r="AL103" s="679" t="s">
        <v>1016</v>
      </c>
      <c r="AM103" s="679" t="s">
        <v>1016</v>
      </c>
      <c r="AN103" s="679" t="s">
        <v>1016</v>
      </c>
      <c r="AO103" s="680" t="s">
        <v>1126</v>
      </c>
      <c r="AP103" s="619"/>
      <c r="AQ103" s="678" t="s">
        <v>1126</v>
      </c>
      <c r="AR103" s="679" t="s">
        <v>1129</v>
      </c>
      <c r="AS103" s="679" t="s">
        <v>1015</v>
      </c>
      <c r="AT103" s="679" t="s">
        <v>1015</v>
      </c>
      <c r="AU103" s="679" t="s">
        <v>1015</v>
      </c>
      <c r="AV103" s="679" t="s">
        <v>1015</v>
      </c>
      <c r="AW103" s="679" t="s">
        <v>1015</v>
      </c>
      <c r="AX103" s="679" t="s">
        <v>1015</v>
      </c>
      <c r="AY103" s="679" t="s">
        <v>1015</v>
      </c>
      <c r="AZ103" s="679" t="s">
        <v>1015</v>
      </c>
      <c r="BA103" s="679" t="s">
        <v>1015</v>
      </c>
      <c r="BB103" s="679" t="s">
        <v>1015</v>
      </c>
      <c r="BC103" s="679" t="s">
        <v>1127</v>
      </c>
      <c r="BD103" s="679" t="s">
        <v>1127</v>
      </c>
      <c r="BE103" s="679" t="s">
        <v>1127</v>
      </c>
      <c r="BF103" s="679" t="s">
        <v>1127</v>
      </c>
      <c r="BG103" s="679" t="s">
        <v>1127</v>
      </c>
      <c r="BH103" s="679" t="s">
        <v>1127</v>
      </c>
      <c r="BI103" s="679" t="s">
        <v>1127</v>
      </c>
      <c r="BJ103" s="679" t="s">
        <v>1127</v>
      </c>
      <c r="BK103" s="679" t="s">
        <v>1127</v>
      </c>
      <c r="BL103" s="679" t="s">
        <v>1127</v>
      </c>
      <c r="BM103" s="679" t="s">
        <v>1128</v>
      </c>
      <c r="BN103" s="679" t="s">
        <v>1016</v>
      </c>
      <c r="BO103" s="679" t="s">
        <v>1016</v>
      </c>
      <c r="BP103" s="679" t="s">
        <v>1016</v>
      </c>
      <c r="BQ103" s="679" t="s">
        <v>1016</v>
      </c>
      <c r="BR103" s="679" t="s">
        <v>1016</v>
      </c>
      <c r="BS103" s="679" t="s">
        <v>1016</v>
      </c>
      <c r="BT103" s="680"/>
      <c r="BU103" s="160"/>
    </row>
    <row r="104" spans="2:73" ht="15.75" hidden="1">
      <c r="B104" s="674" t="s">
        <v>208</v>
      </c>
      <c r="C104" s="674" t="s">
        <v>1106</v>
      </c>
      <c r="D104" s="674" t="s">
        <v>1132</v>
      </c>
      <c r="E104" s="674" t="s">
        <v>1107</v>
      </c>
      <c r="F104" s="674" t="s">
        <v>29</v>
      </c>
      <c r="G104" s="674" t="s">
        <v>1110</v>
      </c>
      <c r="H104" s="871">
        <v>2013</v>
      </c>
      <c r="I104" s="630" t="s">
        <v>1125</v>
      </c>
      <c r="J104" s="630"/>
      <c r="K104" s="619"/>
      <c r="L104" s="678" t="s">
        <v>1016</v>
      </c>
      <c r="M104" s="679" t="s">
        <v>1016</v>
      </c>
      <c r="N104" s="679" t="s">
        <v>1016</v>
      </c>
      <c r="O104" s="679" t="s">
        <v>1016</v>
      </c>
      <c r="P104" s="679" t="s">
        <v>1016</v>
      </c>
      <c r="Q104" s="679" t="s">
        <v>1016</v>
      </c>
      <c r="R104" s="679" t="s">
        <v>1016</v>
      </c>
      <c r="S104" s="679" t="s">
        <v>1016</v>
      </c>
      <c r="T104" s="679" t="s">
        <v>1016</v>
      </c>
      <c r="U104" s="679" t="s">
        <v>1016</v>
      </c>
      <c r="V104" s="679" t="s">
        <v>1016</v>
      </c>
      <c r="W104" s="679" t="s">
        <v>1016</v>
      </c>
      <c r="X104" s="679" t="s">
        <v>1016</v>
      </c>
      <c r="Y104" s="679" t="s">
        <v>1016</v>
      </c>
      <c r="Z104" s="679" t="s">
        <v>1016</v>
      </c>
      <c r="AA104" s="679" t="s">
        <v>1016</v>
      </c>
      <c r="AB104" s="679" t="s">
        <v>1016</v>
      </c>
      <c r="AC104" s="679" t="s">
        <v>1016</v>
      </c>
      <c r="AD104" s="679" t="s">
        <v>1016</v>
      </c>
      <c r="AE104" s="679" t="s">
        <v>1016</v>
      </c>
      <c r="AF104" s="679" t="s">
        <v>1016</v>
      </c>
      <c r="AG104" s="679" t="s">
        <v>1016</v>
      </c>
      <c r="AH104" s="679" t="s">
        <v>1016</v>
      </c>
      <c r="AI104" s="679" t="s">
        <v>1016</v>
      </c>
      <c r="AJ104" s="679" t="s">
        <v>1016</v>
      </c>
      <c r="AK104" s="679" t="s">
        <v>1016</v>
      </c>
      <c r="AL104" s="679" t="s">
        <v>1016</v>
      </c>
      <c r="AM104" s="679" t="s">
        <v>1016</v>
      </c>
      <c r="AN104" s="679" t="s">
        <v>1016</v>
      </c>
      <c r="AO104" s="680" t="s">
        <v>1126</v>
      </c>
      <c r="AP104" s="619"/>
      <c r="AQ104" s="678" t="s">
        <v>1126</v>
      </c>
      <c r="AR104" s="679" t="s">
        <v>1129</v>
      </c>
      <c r="AS104" s="679" t="s">
        <v>1015</v>
      </c>
      <c r="AT104" s="679" t="s">
        <v>1015</v>
      </c>
      <c r="AU104" s="679" t="s">
        <v>1015</v>
      </c>
      <c r="AV104" s="679" t="s">
        <v>1015</v>
      </c>
      <c r="AW104" s="679" t="s">
        <v>1015</v>
      </c>
      <c r="AX104" s="679" t="s">
        <v>1015</v>
      </c>
      <c r="AY104" s="679" t="s">
        <v>1015</v>
      </c>
      <c r="AZ104" s="679" t="s">
        <v>1015</v>
      </c>
      <c r="BA104" s="679" t="s">
        <v>1015</v>
      </c>
      <c r="BB104" s="679" t="s">
        <v>1015</v>
      </c>
      <c r="BC104" s="679" t="s">
        <v>1127</v>
      </c>
      <c r="BD104" s="679" t="s">
        <v>1127</v>
      </c>
      <c r="BE104" s="679" t="s">
        <v>1127</v>
      </c>
      <c r="BF104" s="679" t="s">
        <v>1127</v>
      </c>
      <c r="BG104" s="679" t="s">
        <v>1127</v>
      </c>
      <c r="BH104" s="679" t="s">
        <v>1127</v>
      </c>
      <c r="BI104" s="679" t="s">
        <v>1127</v>
      </c>
      <c r="BJ104" s="679" t="s">
        <v>1127</v>
      </c>
      <c r="BK104" s="679" t="s">
        <v>1127</v>
      </c>
      <c r="BL104" s="679" t="s">
        <v>1127</v>
      </c>
      <c r="BM104" s="679" t="s">
        <v>1128</v>
      </c>
      <c r="BN104" s="679" t="s">
        <v>1016</v>
      </c>
      <c r="BO104" s="679" t="s">
        <v>1016</v>
      </c>
      <c r="BP104" s="679" t="s">
        <v>1016</v>
      </c>
      <c r="BQ104" s="679" t="s">
        <v>1016</v>
      </c>
      <c r="BR104" s="679" t="s">
        <v>1016</v>
      </c>
      <c r="BS104" s="679" t="s">
        <v>1016</v>
      </c>
      <c r="BT104" s="680"/>
      <c r="BU104" s="160"/>
    </row>
    <row r="105" spans="2:73" ht="15.75" hidden="1">
      <c r="B105" s="674" t="s">
        <v>208</v>
      </c>
      <c r="C105" s="674" t="s">
        <v>1115</v>
      </c>
      <c r="D105" s="674" t="s">
        <v>1130</v>
      </c>
      <c r="E105" s="674" t="s">
        <v>1107</v>
      </c>
      <c r="F105" s="674" t="s">
        <v>1115</v>
      </c>
      <c r="G105" s="674" t="s">
        <v>1110</v>
      </c>
      <c r="H105" s="871">
        <v>2013</v>
      </c>
      <c r="I105" s="630" t="s">
        <v>1125</v>
      </c>
      <c r="J105" s="630"/>
      <c r="K105" s="619"/>
      <c r="L105" s="678" t="s">
        <v>1016</v>
      </c>
      <c r="M105" s="679" t="s">
        <v>1016</v>
      </c>
      <c r="N105" s="679">
        <v>13260.68</v>
      </c>
      <c r="O105" s="679" t="s">
        <v>1016</v>
      </c>
      <c r="P105" s="679" t="s">
        <v>1016</v>
      </c>
      <c r="Q105" s="679" t="s">
        <v>1016</v>
      </c>
      <c r="R105" s="679" t="s">
        <v>1016</v>
      </c>
      <c r="S105" s="679" t="s">
        <v>1016</v>
      </c>
      <c r="T105" s="679" t="s">
        <v>1016</v>
      </c>
      <c r="U105" s="679" t="s">
        <v>1016</v>
      </c>
      <c r="V105" s="679" t="s">
        <v>1016</v>
      </c>
      <c r="W105" s="679" t="s">
        <v>1016</v>
      </c>
      <c r="X105" s="679" t="s">
        <v>1016</v>
      </c>
      <c r="Y105" s="679" t="s">
        <v>1016</v>
      </c>
      <c r="Z105" s="679" t="s">
        <v>1016</v>
      </c>
      <c r="AA105" s="679" t="s">
        <v>1016</v>
      </c>
      <c r="AB105" s="679" t="s">
        <v>1016</v>
      </c>
      <c r="AC105" s="679" t="s">
        <v>1016</v>
      </c>
      <c r="AD105" s="679" t="s">
        <v>1016</v>
      </c>
      <c r="AE105" s="679" t="s">
        <v>1016</v>
      </c>
      <c r="AF105" s="679" t="s">
        <v>1016</v>
      </c>
      <c r="AG105" s="679" t="s">
        <v>1016</v>
      </c>
      <c r="AH105" s="679" t="s">
        <v>1016</v>
      </c>
      <c r="AI105" s="679" t="s">
        <v>1016</v>
      </c>
      <c r="AJ105" s="679" t="s">
        <v>1016</v>
      </c>
      <c r="AK105" s="679" t="s">
        <v>1016</v>
      </c>
      <c r="AL105" s="679" t="s">
        <v>1016</v>
      </c>
      <c r="AM105" s="679" t="s">
        <v>1016</v>
      </c>
      <c r="AN105" s="679" t="s">
        <v>1016</v>
      </c>
      <c r="AO105" s="680" t="s">
        <v>1126</v>
      </c>
      <c r="AP105" s="619"/>
      <c r="AQ105" s="678" t="s">
        <v>1126</v>
      </c>
      <c r="AR105" s="679" t="s">
        <v>1129</v>
      </c>
      <c r="AS105" s="679">
        <v>331640.90000000002</v>
      </c>
      <c r="AT105" s="679" t="s">
        <v>1015</v>
      </c>
      <c r="AU105" s="679" t="s">
        <v>1015</v>
      </c>
      <c r="AV105" s="679" t="s">
        <v>1015</v>
      </c>
      <c r="AW105" s="679" t="s">
        <v>1015</v>
      </c>
      <c r="AX105" s="679" t="s">
        <v>1015</v>
      </c>
      <c r="AY105" s="679" t="s">
        <v>1015</v>
      </c>
      <c r="AZ105" s="679" t="s">
        <v>1015</v>
      </c>
      <c r="BA105" s="679" t="s">
        <v>1015</v>
      </c>
      <c r="BB105" s="679" t="s">
        <v>1015</v>
      </c>
      <c r="BC105" s="679" t="s">
        <v>1127</v>
      </c>
      <c r="BD105" s="679" t="s">
        <v>1127</v>
      </c>
      <c r="BE105" s="679" t="s">
        <v>1127</v>
      </c>
      <c r="BF105" s="679" t="s">
        <v>1127</v>
      </c>
      <c r="BG105" s="679" t="s">
        <v>1127</v>
      </c>
      <c r="BH105" s="679" t="s">
        <v>1127</v>
      </c>
      <c r="BI105" s="679" t="s">
        <v>1127</v>
      </c>
      <c r="BJ105" s="679" t="s">
        <v>1127</v>
      </c>
      <c r="BK105" s="679" t="s">
        <v>1127</v>
      </c>
      <c r="BL105" s="679" t="s">
        <v>1127</v>
      </c>
      <c r="BM105" s="679" t="s">
        <v>1128</v>
      </c>
      <c r="BN105" s="679" t="s">
        <v>1016</v>
      </c>
      <c r="BO105" s="679" t="s">
        <v>1016</v>
      </c>
      <c r="BP105" s="679" t="s">
        <v>1016</v>
      </c>
      <c r="BQ105" s="679" t="s">
        <v>1016</v>
      </c>
      <c r="BR105" s="679" t="s">
        <v>1016</v>
      </c>
      <c r="BS105" s="679" t="s">
        <v>1016</v>
      </c>
      <c r="BT105" s="680"/>
      <c r="BU105" s="160"/>
    </row>
    <row r="106" spans="2:73" ht="15.75">
      <c r="B106" s="674" t="s">
        <v>208</v>
      </c>
      <c r="C106" s="674" t="s">
        <v>1115</v>
      </c>
      <c r="D106" s="674" t="s">
        <v>13</v>
      </c>
      <c r="E106" s="674" t="s">
        <v>1107</v>
      </c>
      <c r="F106" s="674" t="s">
        <v>1115</v>
      </c>
      <c r="G106" s="674" t="s">
        <v>1108</v>
      </c>
      <c r="H106" s="871">
        <v>2013</v>
      </c>
      <c r="I106" s="630" t="s">
        <v>1125</v>
      </c>
      <c r="J106" s="630"/>
      <c r="K106" s="619"/>
      <c r="L106" s="678" t="s">
        <v>1016</v>
      </c>
      <c r="M106" s="679" t="s">
        <v>1016</v>
      </c>
      <c r="N106" s="679">
        <v>22.81</v>
      </c>
      <c r="O106" s="679">
        <v>16.77</v>
      </c>
      <c r="P106" s="679">
        <v>16.77</v>
      </c>
      <c r="Q106" s="679">
        <v>16.77</v>
      </c>
      <c r="R106" s="679">
        <v>10.72</v>
      </c>
      <c r="S106" s="679" t="s">
        <v>1016</v>
      </c>
      <c r="T106" s="679" t="s">
        <v>1016</v>
      </c>
      <c r="U106" s="679" t="s">
        <v>1016</v>
      </c>
      <c r="V106" s="679" t="s">
        <v>1016</v>
      </c>
      <c r="W106" s="679" t="s">
        <v>1016</v>
      </c>
      <c r="X106" s="679" t="s">
        <v>1016</v>
      </c>
      <c r="Y106" s="679" t="s">
        <v>1016</v>
      </c>
      <c r="Z106" s="679" t="s">
        <v>1016</v>
      </c>
      <c r="AA106" s="679" t="s">
        <v>1016</v>
      </c>
      <c r="AB106" s="679" t="s">
        <v>1016</v>
      </c>
      <c r="AC106" s="679" t="s">
        <v>1016</v>
      </c>
      <c r="AD106" s="679" t="s">
        <v>1016</v>
      </c>
      <c r="AE106" s="679" t="s">
        <v>1016</v>
      </c>
      <c r="AF106" s="679" t="s">
        <v>1016</v>
      </c>
      <c r="AG106" s="679" t="s">
        <v>1016</v>
      </c>
      <c r="AH106" s="679" t="s">
        <v>1016</v>
      </c>
      <c r="AI106" s="679" t="s">
        <v>1016</v>
      </c>
      <c r="AJ106" s="679" t="s">
        <v>1016</v>
      </c>
      <c r="AK106" s="679" t="s">
        <v>1016</v>
      </c>
      <c r="AL106" s="679" t="s">
        <v>1016</v>
      </c>
      <c r="AM106" s="679" t="s">
        <v>1016</v>
      </c>
      <c r="AN106" s="679" t="s">
        <v>1016</v>
      </c>
      <c r="AO106" s="680" t="s">
        <v>1126</v>
      </c>
      <c r="AP106" s="619"/>
      <c r="AQ106" s="678" t="s">
        <v>1126</v>
      </c>
      <c r="AR106" s="679" t="s">
        <v>1129</v>
      </c>
      <c r="AS106" s="679">
        <v>178202.73</v>
      </c>
      <c r="AT106" s="679">
        <v>126236.37</v>
      </c>
      <c r="AU106" s="679">
        <v>126236.37</v>
      </c>
      <c r="AV106" s="679">
        <v>126236.37</v>
      </c>
      <c r="AW106" s="679">
        <v>74270.009999999995</v>
      </c>
      <c r="AX106" s="679" t="s">
        <v>1015</v>
      </c>
      <c r="AY106" s="679" t="s">
        <v>1015</v>
      </c>
      <c r="AZ106" s="679" t="s">
        <v>1015</v>
      </c>
      <c r="BA106" s="679" t="s">
        <v>1015</v>
      </c>
      <c r="BB106" s="679" t="s">
        <v>1015</v>
      </c>
      <c r="BC106" s="679" t="s">
        <v>1127</v>
      </c>
      <c r="BD106" s="679" t="s">
        <v>1127</v>
      </c>
      <c r="BE106" s="679" t="s">
        <v>1127</v>
      </c>
      <c r="BF106" s="679" t="s">
        <v>1127</v>
      </c>
      <c r="BG106" s="679" t="s">
        <v>1127</v>
      </c>
      <c r="BH106" s="679" t="s">
        <v>1127</v>
      </c>
      <c r="BI106" s="679" t="s">
        <v>1127</v>
      </c>
      <c r="BJ106" s="679" t="s">
        <v>1127</v>
      </c>
      <c r="BK106" s="679" t="s">
        <v>1127</v>
      </c>
      <c r="BL106" s="679" t="s">
        <v>1127</v>
      </c>
      <c r="BM106" s="679" t="s">
        <v>1128</v>
      </c>
      <c r="BN106" s="679" t="s">
        <v>1016</v>
      </c>
      <c r="BO106" s="679" t="s">
        <v>1016</v>
      </c>
      <c r="BP106" s="679" t="s">
        <v>1016</v>
      </c>
      <c r="BQ106" s="679" t="s">
        <v>1016</v>
      </c>
      <c r="BR106" s="679" t="s">
        <v>1016</v>
      </c>
      <c r="BS106" s="679" t="s">
        <v>1016</v>
      </c>
      <c r="BT106" s="680"/>
      <c r="BU106" s="160"/>
    </row>
    <row r="107" spans="2:73" ht="15.75" hidden="1">
      <c r="B107" s="674" t="s">
        <v>1137</v>
      </c>
      <c r="C107" s="674" t="s">
        <v>1111</v>
      </c>
      <c r="D107" s="674" t="s">
        <v>1131</v>
      </c>
      <c r="E107" s="674" t="s">
        <v>1107</v>
      </c>
      <c r="F107" s="674" t="s">
        <v>1113</v>
      </c>
      <c r="G107" s="674" t="s">
        <v>1110</v>
      </c>
      <c r="H107" s="871">
        <v>2007</v>
      </c>
      <c r="I107" s="630" t="s">
        <v>1125</v>
      </c>
      <c r="J107" s="630"/>
      <c r="K107" s="619"/>
      <c r="L107" s="678" t="s">
        <v>1016</v>
      </c>
      <c r="M107" s="679" t="s">
        <v>1016</v>
      </c>
      <c r="N107" s="679">
        <v>48.64</v>
      </c>
      <c r="O107" s="679" t="s">
        <v>1016</v>
      </c>
      <c r="P107" s="679" t="s">
        <v>1016</v>
      </c>
      <c r="Q107" s="679" t="s">
        <v>1016</v>
      </c>
      <c r="R107" s="679" t="s">
        <v>1016</v>
      </c>
      <c r="S107" s="679" t="s">
        <v>1016</v>
      </c>
      <c r="T107" s="679" t="s">
        <v>1016</v>
      </c>
      <c r="U107" s="679" t="s">
        <v>1016</v>
      </c>
      <c r="V107" s="679" t="s">
        <v>1016</v>
      </c>
      <c r="W107" s="679" t="s">
        <v>1016</v>
      </c>
      <c r="X107" s="679" t="s">
        <v>1016</v>
      </c>
      <c r="Y107" s="679" t="s">
        <v>1016</v>
      </c>
      <c r="Z107" s="679" t="s">
        <v>1016</v>
      </c>
      <c r="AA107" s="679" t="s">
        <v>1016</v>
      </c>
      <c r="AB107" s="679" t="s">
        <v>1016</v>
      </c>
      <c r="AC107" s="679" t="s">
        <v>1016</v>
      </c>
      <c r="AD107" s="679" t="s">
        <v>1016</v>
      </c>
      <c r="AE107" s="679" t="s">
        <v>1016</v>
      </c>
      <c r="AF107" s="679" t="s">
        <v>1016</v>
      </c>
      <c r="AG107" s="679" t="s">
        <v>1016</v>
      </c>
      <c r="AH107" s="679" t="s">
        <v>1016</v>
      </c>
      <c r="AI107" s="679" t="s">
        <v>1016</v>
      </c>
      <c r="AJ107" s="679" t="s">
        <v>1016</v>
      </c>
      <c r="AK107" s="679" t="s">
        <v>1016</v>
      </c>
      <c r="AL107" s="679" t="s">
        <v>1016</v>
      </c>
      <c r="AM107" s="679" t="s">
        <v>1016</v>
      </c>
      <c r="AN107" s="679" t="s">
        <v>1016</v>
      </c>
      <c r="AO107" s="680" t="s">
        <v>1126</v>
      </c>
      <c r="AP107" s="619"/>
      <c r="AQ107" s="681" t="s">
        <v>1126</v>
      </c>
      <c r="AR107" s="682" t="s">
        <v>1129</v>
      </c>
      <c r="AS107" s="682">
        <v>77.59</v>
      </c>
      <c r="AT107" s="682" t="s">
        <v>1015</v>
      </c>
      <c r="AU107" s="682" t="s">
        <v>1015</v>
      </c>
      <c r="AV107" s="682" t="s">
        <v>1015</v>
      </c>
      <c r="AW107" s="682" t="s">
        <v>1015</v>
      </c>
      <c r="AX107" s="682" t="s">
        <v>1015</v>
      </c>
      <c r="AY107" s="682" t="s">
        <v>1015</v>
      </c>
      <c r="AZ107" s="682" t="s">
        <v>1015</v>
      </c>
      <c r="BA107" s="682" t="s">
        <v>1015</v>
      </c>
      <c r="BB107" s="682" t="s">
        <v>1015</v>
      </c>
      <c r="BC107" s="682" t="s">
        <v>1127</v>
      </c>
      <c r="BD107" s="682" t="s">
        <v>1127</v>
      </c>
      <c r="BE107" s="682" t="s">
        <v>1127</v>
      </c>
      <c r="BF107" s="682" t="s">
        <v>1127</v>
      </c>
      <c r="BG107" s="682" t="s">
        <v>1127</v>
      </c>
      <c r="BH107" s="682" t="s">
        <v>1127</v>
      </c>
      <c r="BI107" s="682" t="s">
        <v>1127</v>
      </c>
      <c r="BJ107" s="682" t="s">
        <v>1127</v>
      </c>
      <c r="BK107" s="682" t="s">
        <v>1127</v>
      </c>
      <c r="BL107" s="682" t="s">
        <v>1127</v>
      </c>
      <c r="BM107" s="682" t="s">
        <v>1128</v>
      </c>
      <c r="BN107" s="682" t="s">
        <v>1016</v>
      </c>
      <c r="BO107" s="682" t="s">
        <v>1016</v>
      </c>
      <c r="BP107" s="682" t="s">
        <v>1016</v>
      </c>
      <c r="BQ107" s="682" t="s">
        <v>1016</v>
      </c>
      <c r="BR107" s="682" t="s">
        <v>1016</v>
      </c>
      <c r="BS107" s="682" t="s">
        <v>1016</v>
      </c>
      <c r="BT107" s="683"/>
      <c r="BU107" s="160"/>
    </row>
    <row r="108" spans="2:73" ht="15.75" hidden="1">
      <c r="B108" s="674" t="s">
        <v>1137</v>
      </c>
      <c r="C108" s="674" t="s">
        <v>1111</v>
      </c>
      <c r="D108" s="674" t="s">
        <v>1131</v>
      </c>
      <c r="E108" s="674" t="s">
        <v>1107</v>
      </c>
      <c r="F108" s="674" t="s">
        <v>1113</v>
      </c>
      <c r="G108" s="674" t="s">
        <v>1110</v>
      </c>
      <c r="H108" s="871">
        <v>2008</v>
      </c>
      <c r="I108" s="630" t="s">
        <v>1125</v>
      </c>
      <c r="J108" s="630"/>
      <c r="K108" s="619"/>
      <c r="L108" s="678" t="s">
        <v>1016</v>
      </c>
      <c r="M108" s="679" t="s">
        <v>1016</v>
      </c>
      <c r="N108" s="679">
        <v>1.28</v>
      </c>
      <c r="O108" s="679" t="s">
        <v>1016</v>
      </c>
      <c r="P108" s="679" t="s">
        <v>1016</v>
      </c>
      <c r="Q108" s="679" t="s">
        <v>1016</v>
      </c>
      <c r="R108" s="679" t="s">
        <v>1016</v>
      </c>
      <c r="S108" s="679" t="s">
        <v>1016</v>
      </c>
      <c r="T108" s="679" t="s">
        <v>1016</v>
      </c>
      <c r="U108" s="679" t="s">
        <v>1016</v>
      </c>
      <c r="V108" s="679" t="s">
        <v>1016</v>
      </c>
      <c r="W108" s="679" t="s">
        <v>1016</v>
      </c>
      <c r="X108" s="679" t="s">
        <v>1016</v>
      </c>
      <c r="Y108" s="679" t="s">
        <v>1016</v>
      </c>
      <c r="Z108" s="679" t="s">
        <v>1016</v>
      </c>
      <c r="AA108" s="679" t="s">
        <v>1016</v>
      </c>
      <c r="AB108" s="679" t="s">
        <v>1016</v>
      </c>
      <c r="AC108" s="679" t="s">
        <v>1016</v>
      </c>
      <c r="AD108" s="679" t="s">
        <v>1016</v>
      </c>
      <c r="AE108" s="679" t="s">
        <v>1016</v>
      </c>
      <c r="AF108" s="679" t="s">
        <v>1016</v>
      </c>
      <c r="AG108" s="679" t="s">
        <v>1016</v>
      </c>
      <c r="AH108" s="679" t="s">
        <v>1016</v>
      </c>
      <c r="AI108" s="679" t="s">
        <v>1016</v>
      </c>
      <c r="AJ108" s="679" t="s">
        <v>1016</v>
      </c>
      <c r="AK108" s="679" t="s">
        <v>1016</v>
      </c>
      <c r="AL108" s="679" t="s">
        <v>1016</v>
      </c>
      <c r="AM108" s="679" t="s">
        <v>1016</v>
      </c>
      <c r="AN108" s="679" t="s">
        <v>1016</v>
      </c>
      <c r="AO108" s="680" t="s">
        <v>1126</v>
      </c>
      <c r="AP108" s="619"/>
      <c r="AQ108" s="675" t="s">
        <v>1126</v>
      </c>
      <c r="AR108" s="676" t="s">
        <v>1129</v>
      </c>
      <c r="AS108" s="676">
        <v>2.04</v>
      </c>
      <c r="AT108" s="676" t="s">
        <v>1015</v>
      </c>
      <c r="AU108" s="676" t="s">
        <v>1015</v>
      </c>
      <c r="AV108" s="676" t="s">
        <v>1015</v>
      </c>
      <c r="AW108" s="676" t="s">
        <v>1015</v>
      </c>
      <c r="AX108" s="676" t="s">
        <v>1015</v>
      </c>
      <c r="AY108" s="676" t="s">
        <v>1015</v>
      </c>
      <c r="AZ108" s="676" t="s">
        <v>1015</v>
      </c>
      <c r="BA108" s="676" t="s">
        <v>1015</v>
      </c>
      <c r="BB108" s="676" t="s">
        <v>1015</v>
      </c>
      <c r="BC108" s="676" t="s">
        <v>1127</v>
      </c>
      <c r="BD108" s="676" t="s">
        <v>1127</v>
      </c>
      <c r="BE108" s="676" t="s">
        <v>1127</v>
      </c>
      <c r="BF108" s="676" t="s">
        <v>1127</v>
      </c>
      <c r="BG108" s="676" t="s">
        <v>1127</v>
      </c>
      <c r="BH108" s="676" t="s">
        <v>1127</v>
      </c>
      <c r="BI108" s="676" t="s">
        <v>1127</v>
      </c>
      <c r="BJ108" s="676" t="s">
        <v>1127</v>
      </c>
      <c r="BK108" s="676" t="s">
        <v>1127</v>
      </c>
      <c r="BL108" s="676" t="s">
        <v>1127</v>
      </c>
      <c r="BM108" s="676" t="s">
        <v>1128</v>
      </c>
      <c r="BN108" s="676" t="s">
        <v>1016</v>
      </c>
      <c r="BO108" s="676" t="s">
        <v>1016</v>
      </c>
      <c r="BP108" s="676" t="s">
        <v>1016</v>
      </c>
      <c r="BQ108" s="676" t="s">
        <v>1016</v>
      </c>
      <c r="BR108" s="676" t="s">
        <v>1016</v>
      </c>
      <c r="BS108" s="676" t="s">
        <v>1016</v>
      </c>
      <c r="BT108" s="677"/>
      <c r="BU108" s="160"/>
    </row>
    <row r="109" spans="2:73" ht="15.75" hidden="1">
      <c r="B109" s="674" t="s">
        <v>1137</v>
      </c>
      <c r="C109" s="674" t="s">
        <v>1111</v>
      </c>
      <c r="D109" s="674" t="s">
        <v>1131</v>
      </c>
      <c r="E109" s="674" t="s">
        <v>1107</v>
      </c>
      <c r="F109" s="674" t="s">
        <v>1113</v>
      </c>
      <c r="G109" s="674" t="s">
        <v>1110</v>
      </c>
      <c r="H109" s="871">
        <v>2009</v>
      </c>
      <c r="I109" s="630" t="s">
        <v>1125</v>
      </c>
      <c r="J109" s="630"/>
      <c r="K109" s="619"/>
      <c r="L109" s="678" t="s">
        <v>1016</v>
      </c>
      <c r="M109" s="679" t="s">
        <v>1016</v>
      </c>
      <c r="N109" s="679">
        <v>8.32</v>
      </c>
      <c r="O109" s="679" t="s">
        <v>1016</v>
      </c>
      <c r="P109" s="679" t="s">
        <v>1016</v>
      </c>
      <c r="Q109" s="679" t="s">
        <v>1016</v>
      </c>
      <c r="R109" s="679" t="s">
        <v>1016</v>
      </c>
      <c r="S109" s="679" t="s">
        <v>1016</v>
      </c>
      <c r="T109" s="679" t="s">
        <v>1016</v>
      </c>
      <c r="U109" s="679" t="s">
        <v>1016</v>
      </c>
      <c r="V109" s="679" t="s">
        <v>1016</v>
      </c>
      <c r="W109" s="679" t="s">
        <v>1016</v>
      </c>
      <c r="X109" s="679" t="s">
        <v>1016</v>
      </c>
      <c r="Y109" s="679" t="s">
        <v>1016</v>
      </c>
      <c r="Z109" s="679" t="s">
        <v>1016</v>
      </c>
      <c r="AA109" s="679" t="s">
        <v>1016</v>
      </c>
      <c r="AB109" s="679" t="s">
        <v>1016</v>
      </c>
      <c r="AC109" s="679" t="s">
        <v>1016</v>
      </c>
      <c r="AD109" s="679" t="s">
        <v>1016</v>
      </c>
      <c r="AE109" s="679" t="s">
        <v>1016</v>
      </c>
      <c r="AF109" s="679" t="s">
        <v>1016</v>
      </c>
      <c r="AG109" s="679" t="s">
        <v>1016</v>
      </c>
      <c r="AH109" s="679" t="s">
        <v>1016</v>
      </c>
      <c r="AI109" s="679" t="s">
        <v>1016</v>
      </c>
      <c r="AJ109" s="679" t="s">
        <v>1016</v>
      </c>
      <c r="AK109" s="679" t="s">
        <v>1016</v>
      </c>
      <c r="AL109" s="679" t="s">
        <v>1016</v>
      </c>
      <c r="AM109" s="679" t="s">
        <v>1016</v>
      </c>
      <c r="AN109" s="679" t="s">
        <v>1016</v>
      </c>
      <c r="AO109" s="680" t="s">
        <v>1126</v>
      </c>
      <c r="AP109" s="619"/>
      <c r="AQ109" s="678" t="s">
        <v>1126</v>
      </c>
      <c r="AR109" s="679" t="s">
        <v>1129</v>
      </c>
      <c r="AS109" s="679">
        <v>13.27</v>
      </c>
      <c r="AT109" s="679" t="s">
        <v>1015</v>
      </c>
      <c r="AU109" s="679" t="s">
        <v>1015</v>
      </c>
      <c r="AV109" s="679" t="s">
        <v>1015</v>
      </c>
      <c r="AW109" s="679" t="s">
        <v>1015</v>
      </c>
      <c r="AX109" s="679" t="s">
        <v>1015</v>
      </c>
      <c r="AY109" s="679" t="s">
        <v>1015</v>
      </c>
      <c r="AZ109" s="679" t="s">
        <v>1015</v>
      </c>
      <c r="BA109" s="679" t="s">
        <v>1015</v>
      </c>
      <c r="BB109" s="679" t="s">
        <v>1015</v>
      </c>
      <c r="BC109" s="679" t="s">
        <v>1127</v>
      </c>
      <c r="BD109" s="679" t="s">
        <v>1127</v>
      </c>
      <c r="BE109" s="679" t="s">
        <v>1127</v>
      </c>
      <c r="BF109" s="679" t="s">
        <v>1127</v>
      </c>
      <c r="BG109" s="679" t="s">
        <v>1127</v>
      </c>
      <c r="BH109" s="679" t="s">
        <v>1127</v>
      </c>
      <c r="BI109" s="679" t="s">
        <v>1127</v>
      </c>
      <c r="BJ109" s="679" t="s">
        <v>1127</v>
      </c>
      <c r="BK109" s="679" t="s">
        <v>1127</v>
      </c>
      <c r="BL109" s="679" t="s">
        <v>1127</v>
      </c>
      <c r="BM109" s="679" t="s">
        <v>1128</v>
      </c>
      <c r="BN109" s="679" t="s">
        <v>1016</v>
      </c>
      <c r="BO109" s="679" t="s">
        <v>1016</v>
      </c>
      <c r="BP109" s="679" t="s">
        <v>1016</v>
      </c>
      <c r="BQ109" s="679" t="s">
        <v>1016</v>
      </c>
      <c r="BR109" s="679" t="s">
        <v>1016</v>
      </c>
      <c r="BS109" s="679" t="s">
        <v>1016</v>
      </c>
      <c r="BT109" s="680"/>
      <c r="BU109" s="160"/>
    </row>
    <row r="110" spans="2:73" ht="15.75" hidden="1">
      <c r="B110" s="674" t="s">
        <v>1137</v>
      </c>
      <c r="C110" s="674" t="s">
        <v>1106</v>
      </c>
      <c r="D110" s="674" t="s">
        <v>1131</v>
      </c>
      <c r="E110" s="674" t="s">
        <v>1107</v>
      </c>
      <c r="F110" s="674" t="s">
        <v>29</v>
      </c>
      <c r="G110" s="674" t="s">
        <v>1110</v>
      </c>
      <c r="H110" s="871">
        <v>2006</v>
      </c>
      <c r="I110" s="630" t="s">
        <v>1125</v>
      </c>
      <c r="J110" s="630"/>
      <c r="K110" s="619"/>
      <c r="L110" s="678" t="s">
        <v>1016</v>
      </c>
      <c r="M110" s="679" t="s">
        <v>1016</v>
      </c>
      <c r="N110" s="679">
        <v>236.95</v>
      </c>
      <c r="O110" s="679" t="s">
        <v>1016</v>
      </c>
      <c r="P110" s="679" t="s">
        <v>1016</v>
      </c>
      <c r="Q110" s="679" t="s">
        <v>1016</v>
      </c>
      <c r="R110" s="679" t="s">
        <v>1016</v>
      </c>
      <c r="S110" s="679" t="s">
        <v>1016</v>
      </c>
      <c r="T110" s="679" t="s">
        <v>1016</v>
      </c>
      <c r="U110" s="679" t="s">
        <v>1016</v>
      </c>
      <c r="V110" s="679" t="s">
        <v>1016</v>
      </c>
      <c r="W110" s="679" t="s">
        <v>1016</v>
      </c>
      <c r="X110" s="679" t="s">
        <v>1016</v>
      </c>
      <c r="Y110" s="679" t="s">
        <v>1016</v>
      </c>
      <c r="Z110" s="679" t="s">
        <v>1016</v>
      </c>
      <c r="AA110" s="679" t="s">
        <v>1016</v>
      </c>
      <c r="AB110" s="679" t="s">
        <v>1016</v>
      </c>
      <c r="AC110" s="679" t="s">
        <v>1016</v>
      </c>
      <c r="AD110" s="679" t="s">
        <v>1016</v>
      </c>
      <c r="AE110" s="679" t="s">
        <v>1016</v>
      </c>
      <c r="AF110" s="679" t="s">
        <v>1016</v>
      </c>
      <c r="AG110" s="679" t="s">
        <v>1016</v>
      </c>
      <c r="AH110" s="679" t="s">
        <v>1016</v>
      </c>
      <c r="AI110" s="679" t="s">
        <v>1016</v>
      </c>
      <c r="AJ110" s="679" t="s">
        <v>1016</v>
      </c>
      <c r="AK110" s="679" t="s">
        <v>1016</v>
      </c>
      <c r="AL110" s="679" t="s">
        <v>1016</v>
      </c>
      <c r="AM110" s="679" t="s">
        <v>1016</v>
      </c>
      <c r="AN110" s="679" t="s">
        <v>1016</v>
      </c>
      <c r="AO110" s="680" t="s">
        <v>1126</v>
      </c>
      <c r="AP110" s="619"/>
      <c r="AQ110" s="678" t="s">
        <v>1126</v>
      </c>
      <c r="AR110" s="679" t="s">
        <v>1129</v>
      </c>
      <c r="AS110" s="679">
        <v>917.35</v>
      </c>
      <c r="AT110" s="679" t="s">
        <v>1015</v>
      </c>
      <c r="AU110" s="679" t="s">
        <v>1015</v>
      </c>
      <c r="AV110" s="679" t="s">
        <v>1015</v>
      </c>
      <c r="AW110" s="679" t="s">
        <v>1015</v>
      </c>
      <c r="AX110" s="679" t="s">
        <v>1015</v>
      </c>
      <c r="AY110" s="679" t="s">
        <v>1015</v>
      </c>
      <c r="AZ110" s="679" t="s">
        <v>1015</v>
      </c>
      <c r="BA110" s="679" t="s">
        <v>1015</v>
      </c>
      <c r="BB110" s="679" t="s">
        <v>1015</v>
      </c>
      <c r="BC110" s="679" t="s">
        <v>1127</v>
      </c>
      <c r="BD110" s="679" t="s">
        <v>1127</v>
      </c>
      <c r="BE110" s="679" t="s">
        <v>1127</v>
      </c>
      <c r="BF110" s="679" t="s">
        <v>1127</v>
      </c>
      <c r="BG110" s="679" t="s">
        <v>1127</v>
      </c>
      <c r="BH110" s="679" t="s">
        <v>1127</v>
      </c>
      <c r="BI110" s="679" t="s">
        <v>1127</v>
      </c>
      <c r="BJ110" s="679" t="s">
        <v>1127</v>
      </c>
      <c r="BK110" s="679" t="s">
        <v>1127</v>
      </c>
      <c r="BL110" s="679" t="s">
        <v>1127</v>
      </c>
      <c r="BM110" s="679" t="s">
        <v>1128</v>
      </c>
      <c r="BN110" s="679" t="s">
        <v>1016</v>
      </c>
      <c r="BO110" s="679" t="s">
        <v>1016</v>
      </c>
      <c r="BP110" s="679" t="s">
        <v>1016</v>
      </c>
      <c r="BQ110" s="679" t="s">
        <v>1016</v>
      </c>
      <c r="BR110" s="679" t="s">
        <v>1016</v>
      </c>
      <c r="BS110" s="679" t="s">
        <v>1016</v>
      </c>
      <c r="BT110" s="680"/>
      <c r="BU110" s="160"/>
    </row>
    <row r="111" spans="2:73" ht="15.75" hidden="1">
      <c r="B111" s="674" t="s">
        <v>1137</v>
      </c>
      <c r="C111" s="674" t="s">
        <v>1106</v>
      </c>
      <c r="D111" s="674" t="s">
        <v>1131</v>
      </c>
      <c r="E111" s="674" t="s">
        <v>1107</v>
      </c>
      <c r="F111" s="674" t="s">
        <v>29</v>
      </c>
      <c r="G111" s="674" t="s">
        <v>1110</v>
      </c>
      <c r="H111" s="871">
        <v>2007</v>
      </c>
      <c r="I111" s="630" t="s">
        <v>1125</v>
      </c>
      <c r="J111" s="630"/>
      <c r="K111" s="619"/>
      <c r="L111" s="678" t="s">
        <v>1016</v>
      </c>
      <c r="M111" s="679" t="s">
        <v>1016</v>
      </c>
      <c r="N111" s="679">
        <v>401.88</v>
      </c>
      <c r="O111" s="679" t="s">
        <v>1016</v>
      </c>
      <c r="P111" s="679" t="s">
        <v>1016</v>
      </c>
      <c r="Q111" s="679" t="s">
        <v>1016</v>
      </c>
      <c r="R111" s="679" t="s">
        <v>1016</v>
      </c>
      <c r="S111" s="679" t="s">
        <v>1016</v>
      </c>
      <c r="T111" s="679" t="s">
        <v>1016</v>
      </c>
      <c r="U111" s="679" t="s">
        <v>1016</v>
      </c>
      <c r="V111" s="679" t="s">
        <v>1016</v>
      </c>
      <c r="W111" s="679" t="s">
        <v>1016</v>
      </c>
      <c r="X111" s="679" t="s">
        <v>1016</v>
      </c>
      <c r="Y111" s="679" t="s">
        <v>1016</v>
      </c>
      <c r="Z111" s="679" t="s">
        <v>1016</v>
      </c>
      <c r="AA111" s="679" t="s">
        <v>1016</v>
      </c>
      <c r="AB111" s="679" t="s">
        <v>1016</v>
      </c>
      <c r="AC111" s="679" t="s">
        <v>1016</v>
      </c>
      <c r="AD111" s="679" t="s">
        <v>1016</v>
      </c>
      <c r="AE111" s="679" t="s">
        <v>1016</v>
      </c>
      <c r="AF111" s="679" t="s">
        <v>1016</v>
      </c>
      <c r="AG111" s="679" t="s">
        <v>1016</v>
      </c>
      <c r="AH111" s="679" t="s">
        <v>1016</v>
      </c>
      <c r="AI111" s="679" t="s">
        <v>1016</v>
      </c>
      <c r="AJ111" s="679" t="s">
        <v>1016</v>
      </c>
      <c r="AK111" s="679" t="s">
        <v>1016</v>
      </c>
      <c r="AL111" s="679" t="s">
        <v>1016</v>
      </c>
      <c r="AM111" s="679" t="s">
        <v>1016</v>
      </c>
      <c r="AN111" s="679" t="s">
        <v>1016</v>
      </c>
      <c r="AO111" s="680" t="s">
        <v>1126</v>
      </c>
      <c r="AP111" s="619"/>
      <c r="AQ111" s="678" t="s">
        <v>1126</v>
      </c>
      <c r="AR111" s="679" t="s">
        <v>1129</v>
      </c>
      <c r="AS111" s="679">
        <v>1437.42</v>
      </c>
      <c r="AT111" s="679" t="s">
        <v>1015</v>
      </c>
      <c r="AU111" s="679" t="s">
        <v>1015</v>
      </c>
      <c r="AV111" s="679" t="s">
        <v>1015</v>
      </c>
      <c r="AW111" s="679" t="s">
        <v>1015</v>
      </c>
      <c r="AX111" s="679" t="s">
        <v>1015</v>
      </c>
      <c r="AY111" s="679" t="s">
        <v>1015</v>
      </c>
      <c r="AZ111" s="679" t="s">
        <v>1015</v>
      </c>
      <c r="BA111" s="679" t="s">
        <v>1015</v>
      </c>
      <c r="BB111" s="679" t="s">
        <v>1015</v>
      </c>
      <c r="BC111" s="679" t="s">
        <v>1127</v>
      </c>
      <c r="BD111" s="679" t="s">
        <v>1127</v>
      </c>
      <c r="BE111" s="679" t="s">
        <v>1127</v>
      </c>
      <c r="BF111" s="679" t="s">
        <v>1127</v>
      </c>
      <c r="BG111" s="679" t="s">
        <v>1127</v>
      </c>
      <c r="BH111" s="679" t="s">
        <v>1127</v>
      </c>
      <c r="BI111" s="679" t="s">
        <v>1127</v>
      </c>
      <c r="BJ111" s="679" t="s">
        <v>1127</v>
      </c>
      <c r="BK111" s="679" t="s">
        <v>1127</v>
      </c>
      <c r="BL111" s="679" t="s">
        <v>1127</v>
      </c>
      <c r="BM111" s="679" t="s">
        <v>1128</v>
      </c>
      <c r="BN111" s="679" t="s">
        <v>1016</v>
      </c>
      <c r="BO111" s="679" t="s">
        <v>1016</v>
      </c>
      <c r="BP111" s="679" t="s">
        <v>1016</v>
      </c>
      <c r="BQ111" s="679" t="s">
        <v>1016</v>
      </c>
      <c r="BR111" s="679" t="s">
        <v>1016</v>
      </c>
      <c r="BS111" s="679" t="s">
        <v>1016</v>
      </c>
      <c r="BT111" s="680"/>
      <c r="BU111" s="160"/>
    </row>
    <row r="112" spans="2:73" hidden="1">
      <c r="B112" s="674" t="s">
        <v>1137</v>
      </c>
      <c r="C112" s="674" t="s">
        <v>1106</v>
      </c>
      <c r="D112" s="674" t="s">
        <v>1131</v>
      </c>
      <c r="E112" s="674" t="s">
        <v>1107</v>
      </c>
      <c r="F112" s="674" t="s">
        <v>29</v>
      </c>
      <c r="G112" s="674" t="s">
        <v>1110</v>
      </c>
      <c r="H112" s="871">
        <v>2008</v>
      </c>
      <c r="I112" s="630" t="s">
        <v>1125</v>
      </c>
      <c r="J112" s="630"/>
      <c r="K112" s="619"/>
      <c r="L112" s="678" t="s">
        <v>1016</v>
      </c>
      <c r="M112" s="679" t="s">
        <v>1016</v>
      </c>
      <c r="N112" s="679">
        <v>559.33000000000004</v>
      </c>
      <c r="O112" s="679" t="s">
        <v>1016</v>
      </c>
      <c r="P112" s="679" t="s">
        <v>1016</v>
      </c>
      <c r="Q112" s="679" t="s">
        <v>1016</v>
      </c>
      <c r="R112" s="679" t="s">
        <v>1016</v>
      </c>
      <c r="S112" s="679" t="s">
        <v>1016</v>
      </c>
      <c r="T112" s="679" t="s">
        <v>1016</v>
      </c>
      <c r="U112" s="679" t="s">
        <v>1016</v>
      </c>
      <c r="V112" s="679" t="s">
        <v>1016</v>
      </c>
      <c r="W112" s="679" t="s">
        <v>1016</v>
      </c>
      <c r="X112" s="679" t="s">
        <v>1016</v>
      </c>
      <c r="Y112" s="679" t="s">
        <v>1016</v>
      </c>
      <c r="Z112" s="679" t="s">
        <v>1016</v>
      </c>
      <c r="AA112" s="679" t="s">
        <v>1016</v>
      </c>
      <c r="AB112" s="679" t="s">
        <v>1016</v>
      </c>
      <c r="AC112" s="679" t="s">
        <v>1016</v>
      </c>
      <c r="AD112" s="679" t="s">
        <v>1016</v>
      </c>
      <c r="AE112" s="679" t="s">
        <v>1016</v>
      </c>
      <c r="AF112" s="679" t="s">
        <v>1016</v>
      </c>
      <c r="AG112" s="679" t="s">
        <v>1016</v>
      </c>
      <c r="AH112" s="679" t="s">
        <v>1016</v>
      </c>
      <c r="AI112" s="679" t="s">
        <v>1016</v>
      </c>
      <c r="AJ112" s="679" t="s">
        <v>1016</v>
      </c>
      <c r="AK112" s="679" t="s">
        <v>1016</v>
      </c>
      <c r="AL112" s="679" t="s">
        <v>1016</v>
      </c>
      <c r="AM112" s="679" t="s">
        <v>1016</v>
      </c>
      <c r="AN112" s="679" t="s">
        <v>1016</v>
      </c>
      <c r="AO112" s="680" t="s">
        <v>1126</v>
      </c>
      <c r="AP112" s="619"/>
      <c r="AQ112" s="678" t="s">
        <v>1126</v>
      </c>
      <c r="AR112" s="679" t="s">
        <v>1129</v>
      </c>
      <c r="AS112" s="679">
        <v>2040.46</v>
      </c>
      <c r="AT112" s="679" t="s">
        <v>1015</v>
      </c>
      <c r="AU112" s="679" t="s">
        <v>1015</v>
      </c>
      <c r="AV112" s="679" t="s">
        <v>1015</v>
      </c>
      <c r="AW112" s="679" t="s">
        <v>1015</v>
      </c>
      <c r="AX112" s="679" t="s">
        <v>1015</v>
      </c>
      <c r="AY112" s="679" t="s">
        <v>1015</v>
      </c>
      <c r="AZ112" s="679" t="s">
        <v>1015</v>
      </c>
      <c r="BA112" s="679" t="s">
        <v>1015</v>
      </c>
      <c r="BB112" s="679" t="s">
        <v>1015</v>
      </c>
      <c r="BC112" s="679" t="s">
        <v>1127</v>
      </c>
      <c r="BD112" s="679" t="s">
        <v>1127</v>
      </c>
      <c r="BE112" s="679" t="s">
        <v>1127</v>
      </c>
      <c r="BF112" s="679" t="s">
        <v>1127</v>
      </c>
      <c r="BG112" s="679" t="s">
        <v>1127</v>
      </c>
      <c r="BH112" s="679" t="s">
        <v>1127</v>
      </c>
      <c r="BI112" s="679" t="s">
        <v>1127</v>
      </c>
      <c r="BJ112" s="679" t="s">
        <v>1127</v>
      </c>
      <c r="BK112" s="679" t="s">
        <v>1127</v>
      </c>
      <c r="BL112" s="679" t="s">
        <v>1127</v>
      </c>
      <c r="BM112" s="679" t="s">
        <v>1128</v>
      </c>
      <c r="BN112" s="679" t="s">
        <v>1016</v>
      </c>
      <c r="BO112" s="679" t="s">
        <v>1016</v>
      </c>
      <c r="BP112" s="679" t="s">
        <v>1016</v>
      </c>
      <c r="BQ112" s="679" t="s">
        <v>1016</v>
      </c>
      <c r="BR112" s="679" t="s">
        <v>1016</v>
      </c>
      <c r="BS112" s="679" t="s">
        <v>1016</v>
      </c>
      <c r="BT112" s="680"/>
    </row>
    <row r="113" spans="2:73" hidden="1">
      <c r="B113" s="674" t="s">
        <v>1137</v>
      </c>
      <c r="C113" s="674" t="s">
        <v>1106</v>
      </c>
      <c r="D113" s="674" t="s">
        <v>1131</v>
      </c>
      <c r="E113" s="674" t="s">
        <v>1107</v>
      </c>
      <c r="F113" s="674" t="s">
        <v>29</v>
      </c>
      <c r="G113" s="674" t="s">
        <v>1110</v>
      </c>
      <c r="H113" s="871">
        <v>2009</v>
      </c>
      <c r="I113" s="630" t="s">
        <v>1125</v>
      </c>
      <c r="J113" s="630"/>
      <c r="K113" s="619"/>
      <c r="L113" s="678" t="s">
        <v>1016</v>
      </c>
      <c r="M113" s="679" t="s">
        <v>1016</v>
      </c>
      <c r="N113" s="679">
        <v>765</v>
      </c>
      <c r="O113" s="679" t="s">
        <v>1016</v>
      </c>
      <c r="P113" s="679" t="s">
        <v>1016</v>
      </c>
      <c r="Q113" s="679" t="s">
        <v>1016</v>
      </c>
      <c r="R113" s="679" t="s">
        <v>1016</v>
      </c>
      <c r="S113" s="679" t="s">
        <v>1016</v>
      </c>
      <c r="T113" s="679" t="s">
        <v>1016</v>
      </c>
      <c r="U113" s="679" t="s">
        <v>1016</v>
      </c>
      <c r="V113" s="679" t="s">
        <v>1016</v>
      </c>
      <c r="W113" s="679" t="s">
        <v>1016</v>
      </c>
      <c r="X113" s="679" t="s">
        <v>1016</v>
      </c>
      <c r="Y113" s="679" t="s">
        <v>1016</v>
      </c>
      <c r="Z113" s="679" t="s">
        <v>1016</v>
      </c>
      <c r="AA113" s="679" t="s">
        <v>1016</v>
      </c>
      <c r="AB113" s="679" t="s">
        <v>1016</v>
      </c>
      <c r="AC113" s="679" t="s">
        <v>1016</v>
      </c>
      <c r="AD113" s="679" t="s">
        <v>1016</v>
      </c>
      <c r="AE113" s="679" t="s">
        <v>1016</v>
      </c>
      <c r="AF113" s="679" t="s">
        <v>1016</v>
      </c>
      <c r="AG113" s="679" t="s">
        <v>1016</v>
      </c>
      <c r="AH113" s="679" t="s">
        <v>1016</v>
      </c>
      <c r="AI113" s="679" t="s">
        <v>1016</v>
      </c>
      <c r="AJ113" s="679" t="s">
        <v>1016</v>
      </c>
      <c r="AK113" s="679" t="s">
        <v>1016</v>
      </c>
      <c r="AL113" s="679" t="s">
        <v>1016</v>
      </c>
      <c r="AM113" s="679" t="s">
        <v>1016</v>
      </c>
      <c r="AN113" s="679" t="s">
        <v>1016</v>
      </c>
      <c r="AO113" s="680" t="s">
        <v>1126</v>
      </c>
      <c r="AP113" s="619"/>
      <c r="AQ113" s="678" t="s">
        <v>1126</v>
      </c>
      <c r="AR113" s="679" t="s">
        <v>1129</v>
      </c>
      <c r="AS113" s="679">
        <v>2729.02</v>
      </c>
      <c r="AT113" s="679" t="s">
        <v>1015</v>
      </c>
      <c r="AU113" s="679" t="s">
        <v>1015</v>
      </c>
      <c r="AV113" s="679" t="s">
        <v>1015</v>
      </c>
      <c r="AW113" s="679" t="s">
        <v>1015</v>
      </c>
      <c r="AX113" s="679" t="s">
        <v>1015</v>
      </c>
      <c r="AY113" s="679" t="s">
        <v>1015</v>
      </c>
      <c r="AZ113" s="679" t="s">
        <v>1015</v>
      </c>
      <c r="BA113" s="679" t="s">
        <v>1015</v>
      </c>
      <c r="BB113" s="679" t="s">
        <v>1015</v>
      </c>
      <c r="BC113" s="679" t="s">
        <v>1127</v>
      </c>
      <c r="BD113" s="679" t="s">
        <v>1127</v>
      </c>
      <c r="BE113" s="679" t="s">
        <v>1127</v>
      </c>
      <c r="BF113" s="679" t="s">
        <v>1127</v>
      </c>
      <c r="BG113" s="679" t="s">
        <v>1127</v>
      </c>
      <c r="BH113" s="679" t="s">
        <v>1127</v>
      </c>
      <c r="BI113" s="679" t="s">
        <v>1127</v>
      </c>
      <c r="BJ113" s="679" t="s">
        <v>1127</v>
      </c>
      <c r="BK113" s="679" t="s">
        <v>1127</v>
      </c>
      <c r="BL113" s="679" t="s">
        <v>1127</v>
      </c>
      <c r="BM113" s="679" t="s">
        <v>1128</v>
      </c>
      <c r="BN113" s="679" t="s">
        <v>1016</v>
      </c>
      <c r="BO113" s="679" t="s">
        <v>1016</v>
      </c>
      <c r="BP113" s="679" t="s">
        <v>1016</v>
      </c>
      <c r="BQ113" s="679" t="s">
        <v>1016</v>
      </c>
      <c r="BR113" s="679" t="s">
        <v>1016</v>
      </c>
      <c r="BS113" s="679" t="s">
        <v>1016</v>
      </c>
      <c r="BT113" s="680"/>
    </row>
    <row r="114" spans="2:73" hidden="1">
      <c r="B114" s="674" t="s">
        <v>1137</v>
      </c>
      <c r="C114" s="674" t="s">
        <v>1106</v>
      </c>
      <c r="D114" s="674" t="s">
        <v>1131</v>
      </c>
      <c r="E114" s="674" t="s">
        <v>1107</v>
      </c>
      <c r="F114" s="674" t="s">
        <v>29</v>
      </c>
      <c r="G114" s="674" t="s">
        <v>1110</v>
      </c>
      <c r="H114" s="871">
        <v>2010</v>
      </c>
      <c r="I114" s="630" t="s">
        <v>1125</v>
      </c>
      <c r="J114" s="630"/>
      <c r="K114" s="619"/>
      <c r="L114" s="678" t="s">
        <v>1016</v>
      </c>
      <c r="M114" s="679" t="s">
        <v>1016</v>
      </c>
      <c r="N114" s="679">
        <v>475.51</v>
      </c>
      <c r="O114" s="679" t="s">
        <v>1016</v>
      </c>
      <c r="P114" s="679" t="s">
        <v>1016</v>
      </c>
      <c r="Q114" s="679" t="s">
        <v>1016</v>
      </c>
      <c r="R114" s="679" t="s">
        <v>1016</v>
      </c>
      <c r="S114" s="679" t="s">
        <v>1016</v>
      </c>
      <c r="T114" s="679" t="s">
        <v>1016</v>
      </c>
      <c r="U114" s="679" t="s">
        <v>1016</v>
      </c>
      <c r="V114" s="679" t="s">
        <v>1016</v>
      </c>
      <c r="W114" s="679" t="s">
        <v>1016</v>
      </c>
      <c r="X114" s="679" t="s">
        <v>1016</v>
      </c>
      <c r="Y114" s="679" t="s">
        <v>1016</v>
      </c>
      <c r="Z114" s="679" t="s">
        <v>1016</v>
      </c>
      <c r="AA114" s="679" t="s">
        <v>1016</v>
      </c>
      <c r="AB114" s="679" t="s">
        <v>1016</v>
      </c>
      <c r="AC114" s="679" t="s">
        <v>1016</v>
      </c>
      <c r="AD114" s="679" t="s">
        <v>1016</v>
      </c>
      <c r="AE114" s="679" t="s">
        <v>1016</v>
      </c>
      <c r="AF114" s="679" t="s">
        <v>1016</v>
      </c>
      <c r="AG114" s="679" t="s">
        <v>1016</v>
      </c>
      <c r="AH114" s="679" t="s">
        <v>1016</v>
      </c>
      <c r="AI114" s="679" t="s">
        <v>1016</v>
      </c>
      <c r="AJ114" s="679" t="s">
        <v>1016</v>
      </c>
      <c r="AK114" s="679" t="s">
        <v>1016</v>
      </c>
      <c r="AL114" s="679" t="s">
        <v>1016</v>
      </c>
      <c r="AM114" s="679" t="s">
        <v>1016</v>
      </c>
      <c r="AN114" s="679" t="s">
        <v>1016</v>
      </c>
      <c r="AO114" s="680" t="s">
        <v>1126</v>
      </c>
      <c r="AP114" s="619"/>
      <c r="AQ114" s="678" t="s">
        <v>1126</v>
      </c>
      <c r="AR114" s="679" t="s">
        <v>1129</v>
      </c>
      <c r="AS114" s="679">
        <v>1724.71</v>
      </c>
      <c r="AT114" s="679" t="s">
        <v>1015</v>
      </c>
      <c r="AU114" s="679" t="s">
        <v>1015</v>
      </c>
      <c r="AV114" s="679" t="s">
        <v>1015</v>
      </c>
      <c r="AW114" s="679" t="s">
        <v>1015</v>
      </c>
      <c r="AX114" s="679" t="s">
        <v>1015</v>
      </c>
      <c r="AY114" s="679" t="s">
        <v>1015</v>
      </c>
      <c r="AZ114" s="679" t="s">
        <v>1015</v>
      </c>
      <c r="BA114" s="679" t="s">
        <v>1015</v>
      </c>
      <c r="BB114" s="679" t="s">
        <v>1015</v>
      </c>
      <c r="BC114" s="679" t="s">
        <v>1127</v>
      </c>
      <c r="BD114" s="679" t="s">
        <v>1127</v>
      </c>
      <c r="BE114" s="679" t="s">
        <v>1127</v>
      </c>
      <c r="BF114" s="679" t="s">
        <v>1127</v>
      </c>
      <c r="BG114" s="679" t="s">
        <v>1127</v>
      </c>
      <c r="BH114" s="679" t="s">
        <v>1127</v>
      </c>
      <c r="BI114" s="679" t="s">
        <v>1127</v>
      </c>
      <c r="BJ114" s="679" t="s">
        <v>1127</v>
      </c>
      <c r="BK114" s="679" t="s">
        <v>1127</v>
      </c>
      <c r="BL114" s="679" t="s">
        <v>1127</v>
      </c>
      <c r="BM114" s="679" t="s">
        <v>1128</v>
      </c>
      <c r="BN114" s="679" t="s">
        <v>1016</v>
      </c>
      <c r="BO114" s="679" t="s">
        <v>1016</v>
      </c>
      <c r="BP114" s="679" t="s">
        <v>1016</v>
      </c>
      <c r="BQ114" s="679" t="s">
        <v>1016</v>
      </c>
      <c r="BR114" s="679" t="s">
        <v>1016</v>
      </c>
      <c r="BS114" s="679" t="s">
        <v>1016</v>
      </c>
      <c r="BT114" s="680"/>
    </row>
    <row r="115" spans="2:73" ht="15.75" hidden="1">
      <c r="B115" s="674" t="s">
        <v>1137</v>
      </c>
      <c r="C115" s="674" t="s">
        <v>1115</v>
      </c>
      <c r="D115" s="674" t="s">
        <v>1130</v>
      </c>
      <c r="E115" s="674" t="s">
        <v>1107</v>
      </c>
      <c r="F115" s="674" t="s">
        <v>1115</v>
      </c>
      <c r="G115" s="674" t="s">
        <v>1110</v>
      </c>
      <c r="H115" s="871">
        <v>2013</v>
      </c>
      <c r="I115" s="630" t="s">
        <v>1125</v>
      </c>
      <c r="J115" s="630"/>
      <c r="K115" s="619"/>
      <c r="L115" s="678" t="s">
        <v>1016</v>
      </c>
      <c r="M115" s="679" t="s">
        <v>1016</v>
      </c>
      <c r="N115" s="679">
        <v>2588.1799999999998</v>
      </c>
      <c r="O115" s="679" t="s">
        <v>1016</v>
      </c>
      <c r="P115" s="679" t="s">
        <v>1016</v>
      </c>
      <c r="Q115" s="679" t="s">
        <v>1016</v>
      </c>
      <c r="R115" s="679" t="s">
        <v>1016</v>
      </c>
      <c r="S115" s="679" t="s">
        <v>1016</v>
      </c>
      <c r="T115" s="679" t="s">
        <v>1016</v>
      </c>
      <c r="U115" s="679" t="s">
        <v>1016</v>
      </c>
      <c r="V115" s="679" t="s">
        <v>1016</v>
      </c>
      <c r="W115" s="679" t="s">
        <v>1016</v>
      </c>
      <c r="X115" s="679" t="s">
        <v>1016</v>
      </c>
      <c r="Y115" s="679" t="s">
        <v>1016</v>
      </c>
      <c r="Z115" s="679" t="s">
        <v>1016</v>
      </c>
      <c r="AA115" s="679" t="s">
        <v>1016</v>
      </c>
      <c r="AB115" s="679" t="s">
        <v>1016</v>
      </c>
      <c r="AC115" s="679" t="s">
        <v>1016</v>
      </c>
      <c r="AD115" s="679" t="s">
        <v>1016</v>
      </c>
      <c r="AE115" s="679" t="s">
        <v>1016</v>
      </c>
      <c r="AF115" s="679" t="s">
        <v>1016</v>
      </c>
      <c r="AG115" s="679" t="s">
        <v>1016</v>
      </c>
      <c r="AH115" s="679" t="s">
        <v>1016</v>
      </c>
      <c r="AI115" s="679" t="s">
        <v>1016</v>
      </c>
      <c r="AJ115" s="679" t="s">
        <v>1016</v>
      </c>
      <c r="AK115" s="679" t="s">
        <v>1016</v>
      </c>
      <c r="AL115" s="679" t="s">
        <v>1016</v>
      </c>
      <c r="AM115" s="679" t="s">
        <v>1016</v>
      </c>
      <c r="AN115" s="679" t="s">
        <v>1016</v>
      </c>
      <c r="AO115" s="680" t="s">
        <v>1126</v>
      </c>
      <c r="AP115" s="619"/>
      <c r="AQ115" s="678" t="s">
        <v>1126</v>
      </c>
      <c r="AR115" s="679" t="s">
        <v>1129</v>
      </c>
      <c r="AS115" s="679">
        <v>100173.6</v>
      </c>
      <c r="AT115" s="679" t="s">
        <v>1015</v>
      </c>
      <c r="AU115" s="679" t="s">
        <v>1015</v>
      </c>
      <c r="AV115" s="679" t="s">
        <v>1015</v>
      </c>
      <c r="AW115" s="679" t="s">
        <v>1015</v>
      </c>
      <c r="AX115" s="679" t="s">
        <v>1015</v>
      </c>
      <c r="AY115" s="679" t="s">
        <v>1015</v>
      </c>
      <c r="AZ115" s="679" t="s">
        <v>1015</v>
      </c>
      <c r="BA115" s="679" t="s">
        <v>1015</v>
      </c>
      <c r="BB115" s="679" t="s">
        <v>1015</v>
      </c>
      <c r="BC115" s="679" t="s">
        <v>1127</v>
      </c>
      <c r="BD115" s="679" t="s">
        <v>1127</v>
      </c>
      <c r="BE115" s="679" t="s">
        <v>1127</v>
      </c>
      <c r="BF115" s="679" t="s">
        <v>1127</v>
      </c>
      <c r="BG115" s="679" t="s">
        <v>1127</v>
      </c>
      <c r="BH115" s="679" t="s">
        <v>1127</v>
      </c>
      <c r="BI115" s="679" t="s">
        <v>1127</v>
      </c>
      <c r="BJ115" s="679" t="s">
        <v>1127</v>
      </c>
      <c r="BK115" s="679" t="s">
        <v>1127</v>
      </c>
      <c r="BL115" s="679" t="s">
        <v>1127</v>
      </c>
      <c r="BM115" s="679" t="s">
        <v>1128</v>
      </c>
      <c r="BN115" s="679" t="s">
        <v>1016</v>
      </c>
      <c r="BO115" s="679" t="s">
        <v>1016</v>
      </c>
      <c r="BP115" s="679" t="s">
        <v>1016</v>
      </c>
      <c r="BQ115" s="679" t="s">
        <v>1016</v>
      </c>
      <c r="BR115" s="679" t="s">
        <v>1016</v>
      </c>
      <c r="BS115" s="679" t="s">
        <v>1016</v>
      </c>
      <c r="BT115" s="680"/>
      <c r="BU115" s="160"/>
    </row>
    <row r="116" spans="2:73" ht="15.75">
      <c r="B116" s="674" t="s">
        <v>208</v>
      </c>
      <c r="C116" s="674" t="s">
        <v>1106</v>
      </c>
      <c r="D116" s="674" t="s">
        <v>1</v>
      </c>
      <c r="E116" s="674" t="s">
        <v>1107</v>
      </c>
      <c r="F116" s="674" t="s">
        <v>29</v>
      </c>
      <c r="G116" s="674" t="s">
        <v>1108</v>
      </c>
      <c r="H116" s="871">
        <v>2013</v>
      </c>
      <c r="I116" s="630" t="s">
        <v>1125</v>
      </c>
      <c r="J116" s="630"/>
      <c r="K116" s="619"/>
      <c r="L116" s="678" t="s">
        <v>1016</v>
      </c>
      <c r="M116" s="679" t="s">
        <v>1016</v>
      </c>
      <c r="N116" s="679">
        <v>0.04</v>
      </c>
      <c r="O116" s="679">
        <v>0.04</v>
      </c>
      <c r="P116" s="679">
        <v>0.04</v>
      </c>
      <c r="Q116" s="679">
        <v>0.04</v>
      </c>
      <c r="R116" s="679">
        <v>0.02</v>
      </c>
      <c r="S116" s="679" t="s">
        <v>1016</v>
      </c>
      <c r="T116" s="679" t="s">
        <v>1016</v>
      </c>
      <c r="U116" s="679" t="s">
        <v>1016</v>
      </c>
      <c r="V116" s="679" t="s">
        <v>1016</v>
      </c>
      <c r="W116" s="679" t="s">
        <v>1016</v>
      </c>
      <c r="X116" s="679" t="s">
        <v>1016</v>
      </c>
      <c r="Y116" s="679" t="s">
        <v>1016</v>
      </c>
      <c r="Z116" s="679" t="s">
        <v>1016</v>
      </c>
      <c r="AA116" s="679" t="s">
        <v>1016</v>
      </c>
      <c r="AB116" s="679" t="s">
        <v>1016</v>
      </c>
      <c r="AC116" s="679" t="s">
        <v>1016</v>
      </c>
      <c r="AD116" s="679" t="s">
        <v>1016</v>
      </c>
      <c r="AE116" s="679" t="s">
        <v>1016</v>
      </c>
      <c r="AF116" s="679" t="s">
        <v>1016</v>
      </c>
      <c r="AG116" s="679" t="s">
        <v>1016</v>
      </c>
      <c r="AH116" s="679" t="s">
        <v>1016</v>
      </c>
      <c r="AI116" s="679" t="s">
        <v>1016</v>
      </c>
      <c r="AJ116" s="679" t="s">
        <v>1016</v>
      </c>
      <c r="AK116" s="679" t="s">
        <v>1016</v>
      </c>
      <c r="AL116" s="679" t="s">
        <v>1016</v>
      </c>
      <c r="AM116" s="679" t="s">
        <v>1016</v>
      </c>
      <c r="AN116" s="679" t="s">
        <v>1016</v>
      </c>
      <c r="AO116" s="680" t="s">
        <v>1126</v>
      </c>
      <c r="AP116" s="619"/>
      <c r="AQ116" s="678" t="s">
        <v>1126</v>
      </c>
      <c r="AR116" s="679" t="s">
        <v>1129</v>
      </c>
      <c r="AS116" s="679">
        <v>247.24</v>
      </c>
      <c r="AT116" s="679">
        <v>247.24</v>
      </c>
      <c r="AU116" s="679">
        <v>247.24</v>
      </c>
      <c r="AV116" s="679">
        <v>247.24</v>
      </c>
      <c r="AW116" s="679">
        <v>133.55000000000001</v>
      </c>
      <c r="AX116" s="679" t="s">
        <v>1015</v>
      </c>
      <c r="AY116" s="679" t="s">
        <v>1015</v>
      </c>
      <c r="AZ116" s="679" t="s">
        <v>1015</v>
      </c>
      <c r="BA116" s="679" t="s">
        <v>1015</v>
      </c>
      <c r="BB116" s="679" t="s">
        <v>1015</v>
      </c>
      <c r="BC116" s="679" t="s">
        <v>1127</v>
      </c>
      <c r="BD116" s="679" t="s">
        <v>1127</v>
      </c>
      <c r="BE116" s="679" t="s">
        <v>1127</v>
      </c>
      <c r="BF116" s="679" t="s">
        <v>1127</v>
      </c>
      <c r="BG116" s="679" t="s">
        <v>1127</v>
      </c>
      <c r="BH116" s="679" t="s">
        <v>1127</v>
      </c>
      <c r="BI116" s="679" t="s">
        <v>1127</v>
      </c>
      <c r="BJ116" s="679" t="s">
        <v>1127</v>
      </c>
      <c r="BK116" s="679" t="s">
        <v>1127</v>
      </c>
      <c r="BL116" s="679" t="s">
        <v>1127</v>
      </c>
      <c r="BM116" s="679" t="s">
        <v>1128</v>
      </c>
      <c r="BN116" s="679" t="s">
        <v>1016</v>
      </c>
      <c r="BO116" s="679" t="s">
        <v>1016</v>
      </c>
      <c r="BP116" s="679" t="s">
        <v>1016</v>
      </c>
      <c r="BQ116" s="679" t="s">
        <v>1016</v>
      </c>
      <c r="BR116" s="679" t="s">
        <v>1016</v>
      </c>
      <c r="BS116" s="679" t="s">
        <v>1016</v>
      </c>
      <c r="BT116" s="680"/>
      <c r="BU116" s="160"/>
    </row>
    <row r="117" spans="2:73" ht="15.75">
      <c r="B117" s="674" t="s">
        <v>208</v>
      </c>
      <c r="C117" s="674" t="s">
        <v>1106</v>
      </c>
      <c r="D117" s="674" t="s">
        <v>1136</v>
      </c>
      <c r="E117" s="674" t="s">
        <v>1107</v>
      </c>
      <c r="F117" s="674" t="s">
        <v>29</v>
      </c>
      <c r="G117" s="674" t="s">
        <v>1108</v>
      </c>
      <c r="H117" s="871">
        <v>2012</v>
      </c>
      <c r="I117" s="630" t="s">
        <v>1125</v>
      </c>
      <c r="J117" s="630"/>
      <c r="K117" s="619"/>
      <c r="L117" s="678" t="s">
        <v>1016</v>
      </c>
      <c r="M117" s="679">
        <v>0.17</v>
      </c>
      <c r="N117" s="679">
        <v>0.17</v>
      </c>
      <c r="O117" s="679">
        <v>0.17</v>
      </c>
      <c r="P117" s="679">
        <v>0.17</v>
      </c>
      <c r="Q117" s="679">
        <v>0.17</v>
      </c>
      <c r="R117" s="679">
        <v>0.17</v>
      </c>
      <c r="S117" s="679">
        <v>0.17</v>
      </c>
      <c r="T117" s="679">
        <v>0.17</v>
      </c>
      <c r="U117" s="679">
        <v>0.17</v>
      </c>
      <c r="V117" s="679">
        <v>0.17</v>
      </c>
      <c r="W117" s="679">
        <v>0.17</v>
      </c>
      <c r="X117" s="679">
        <v>0.17</v>
      </c>
      <c r="Y117" s="679">
        <v>0.17</v>
      </c>
      <c r="Z117" s="679">
        <v>0.17</v>
      </c>
      <c r="AA117" s="679">
        <v>0.17</v>
      </c>
      <c r="AB117" s="679">
        <v>0.17</v>
      </c>
      <c r="AC117" s="679">
        <v>0.17</v>
      </c>
      <c r="AD117" s="679">
        <v>0.17</v>
      </c>
      <c r="AE117" s="679">
        <v>0.17</v>
      </c>
      <c r="AF117" s="679">
        <v>0.14000000000000001</v>
      </c>
      <c r="AG117" s="679" t="s">
        <v>1016</v>
      </c>
      <c r="AH117" s="679" t="s">
        <v>1016</v>
      </c>
      <c r="AI117" s="679" t="s">
        <v>1016</v>
      </c>
      <c r="AJ117" s="679" t="s">
        <v>1016</v>
      </c>
      <c r="AK117" s="679" t="s">
        <v>1016</v>
      </c>
      <c r="AL117" s="679" t="s">
        <v>1016</v>
      </c>
      <c r="AM117" s="679" t="s">
        <v>1016</v>
      </c>
      <c r="AN117" s="679" t="s">
        <v>1016</v>
      </c>
      <c r="AO117" s="680" t="s">
        <v>1126</v>
      </c>
      <c r="AP117" s="619"/>
      <c r="AQ117" s="678" t="s">
        <v>1126</v>
      </c>
      <c r="AR117" s="679">
        <v>335.55</v>
      </c>
      <c r="AS117" s="679">
        <v>335.55</v>
      </c>
      <c r="AT117" s="679">
        <v>335.55</v>
      </c>
      <c r="AU117" s="679">
        <v>335.55</v>
      </c>
      <c r="AV117" s="679">
        <v>335.55</v>
      </c>
      <c r="AW117" s="679">
        <v>335.55</v>
      </c>
      <c r="AX117" s="679">
        <v>335.55</v>
      </c>
      <c r="AY117" s="679">
        <v>335.55</v>
      </c>
      <c r="AZ117" s="679">
        <v>335.55</v>
      </c>
      <c r="BA117" s="679">
        <v>335.55</v>
      </c>
      <c r="BB117" s="679">
        <v>335.55</v>
      </c>
      <c r="BC117" s="679">
        <v>335.55</v>
      </c>
      <c r="BD117" s="679">
        <v>335.55</v>
      </c>
      <c r="BE117" s="679">
        <v>335.55</v>
      </c>
      <c r="BF117" s="679">
        <v>335.55</v>
      </c>
      <c r="BG117" s="679">
        <v>335.55</v>
      </c>
      <c r="BH117" s="679">
        <v>335.55</v>
      </c>
      <c r="BI117" s="679">
        <v>335.55</v>
      </c>
      <c r="BJ117" s="679">
        <v>312.31</v>
      </c>
      <c r="BK117" s="679" t="s">
        <v>1127</v>
      </c>
      <c r="BL117" s="679" t="s">
        <v>1127</v>
      </c>
      <c r="BM117" s="679" t="s">
        <v>1128</v>
      </c>
      <c r="BN117" s="679" t="s">
        <v>1016</v>
      </c>
      <c r="BO117" s="679" t="s">
        <v>1016</v>
      </c>
      <c r="BP117" s="679" t="s">
        <v>1016</v>
      </c>
      <c r="BQ117" s="679" t="s">
        <v>1016</v>
      </c>
      <c r="BR117" s="679" t="s">
        <v>1016</v>
      </c>
      <c r="BS117" s="679" t="s">
        <v>1016</v>
      </c>
      <c r="BT117" s="680"/>
      <c r="BU117" s="160"/>
    </row>
    <row r="118" spans="2:73" ht="15.75" hidden="1">
      <c r="B118" s="674" t="s">
        <v>208</v>
      </c>
      <c r="C118" s="674" t="s">
        <v>1111</v>
      </c>
      <c r="D118" s="674" t="s">
        <v>1124</v>
      </c>
      <c r="E118" s="674" t="s">
        <v>1107</v>
      </c>
      <c r="F118" s="674" t="s">
        <v>1113</v>
      </c>
      <c r="G118" s="674" t="s">
        <v>1108</v>
      </c>
      <c r="H118" s="871">
        <v>2012</v>
      </c>
      <c r="I118" s="630" t="s">
        <v>1125</v>
      </c>
      <c r="J118" s="630"/>
      <c r="K118" s="619"/>
      <c r="L118" s="678" t="s">
        <v>1016</v>
      </c>
      <c r="M118" s="679">
        <v>5.18</v>
      </c>
      <c r="N118" s="679">
        <v>5.18</v>
      </c>
      <c r="O118" s="679">
        <v>5.18</v>
      </c>
      <c r="P118" s="679">
        <v>5.18</v>
      </c>
      <c r="Q118" s="679" t="s">
        <v>1016</v>
      </c>
      <c r="R118" s="679" t="s">
        <v>1016</v>
      </c>
      <c r="S118" s="679" t="s">
        <v>1016</v>
      </c>
      <c r="T118" s="679" t="s">
        <v>1016</v>
      </c>
      <c r="U118" s="679" t="s">
        <v>1016</v>
      </c>
      <c r="V118" s="679" t="s">
        <v>1016</v>
      </c>
      <c r="W118" s="679" t="s">
        <v>1016</v>
      </c>
      <c r="X118" s="679" t="s">
        <v>1016</v>
      </c>
      <c r="Y118" s="679" t="s">
        <v>1016</v>
      </c>
      <c r="Z118" s="679" t="s">
        <v>1016</v>
      </c>
      <c r="AA118" s="679" t="s">
        <v>1016</v>
      </c>
      <c r="AB118" s="679" t="s">
        <v>1016</v>
      </c>
      <c r="AC118" s="679" t="s">
        <v>1016</v>
      </c>
      <c r="AD118" s="679" t="s">
        <v>1016</v>
      </c>
      <c r="AE118" s="679" t="s">
        <v>1016</v>
      </c>
      <c r="AF118" s="679" t="s">
        <v>1016</v>
      </c>
      <c r="AG118" s="679" t="s">
        <v>1016</v>
      </c>
      <c r="AH118" s="679" t="s">
        <v>1016</v>
      </c>
      <c r="AI118" s="679" t="s">
        <v>1016</v>
      </c>
      <c r="AJ118" s="679" t="s">
        <v>1016</v>
      </c>
      <c r="AK118" s="679" t="s">
        <v>1016</v>
      </c>
      <c r="AL118" s="679" t="s">
        <v>1016</v>
      </c>
      <c r="AM118" s="679" t="s">
        <v>1016</v>
      </c>
      <c r="AN118" s="679" t="s">
        <v>1016</v>
      </c>
      <c r="AO118" s="680" t="s">
        <v>1126</v>
      </c>
      <c r="AP118" s="619"/>
      <c r="AQ118" s="678" t="s">
        <v>1126</v>
      </c>
      <c r="AR118" s="679">
        <v>25176.25</v>
      </c>
      <c r="AS118" s="679">
        <v>25176.25</v>
      </c>
      <c r="AT118" s="679">
        <v>25176.25</v>
      </c>
      <c r="AU118" s="679">
        <v>25176.25</v>
      </c>
      <c r="AV118" s="679" t="s">
        <v>1015</v>
      </c>
      <c r="AW118" s="679" t="s">
        <v>1015</v>
      </c>
      <c r="AX118" s="679" t="s">
        <v>1015</v>
      </c>
      <c r="AY118" s="679" t="s">
        <v>1015</v>
      </c>
      <c r="AZ118" s="679" t="s">
        <v>1015</v>
      </c>
      <c r="BA118" s="679" t="s">
        <v>1015</v>
      </c>
      <c r="BB118" s="679" t="s">
        <v>1015</v>
      </c>
      <c r="BC118" s="679" t="s">
        <v>1127</v>
      </c>
      <c r="BD118" s="679" t="s">
        <v>1127</v>
      </c>
      <c r="BE118" s="679" t="s">
        <v>1127</v>
      </c>
      <c r="BF118" s="679" t="s">
        <v>1127</v>
      </c>
      <c r="BG118" s="679" t="s">
        <v>1127</v>
      </c>
      <c r="BH118" s="679" t="s">
        <v>1127</v>
      </c>
      <c r="BI118" s="679" t="s">
        <v>1127</v>
      </c>
      <c r="BJ118" s="679" t="s">
        <v>1127</v>
      </c>
      <c r="BK118" s="679" t="s">
        <v>1127</v>
      </c>
      <c r="BL118" s="679" t="s">
        <v>1127</v>
      </c>
      <c r="BM118" s="679" t="s">
        <v>1128</v>
      </c>
      <c r="BN118" s="679" t="s">
        <v>1016</v>
      </c>
      <c r="BO118" s="679" t="s">
        <v>1016</v>
      </c>
      <c r="BP118" s="679" t="s">
        <v>1016</v>
      </c>
      <c r="BQ118" s="679" t="s">
        <v>1016</v>
      </c>
      <c r="BR118" s="679" t="s">
        <v>1016</v>
      </c>
      <c r="BS118" s="679" t="s">
        <v>1016</v>
      </c>
      <c r="BT118" s="680"/>
      <c r="BU118" s="160"/>
    </row>
    <row r="119" spans="2:73" ht="15.75">
      <c r="B119" s="674" t="s">
        <v>208</v>
      </c>
      <c r="C119" s="674" t="s">
        <v>1111</v>
      </c>
      <c r="D119" s="674" t="s">
        <v>1124</v>
      </c>
      <c r="E119" s="674" t="s">
        <v>1107</v>
      </c>
      <c r="F119" s="674" t="s">
        <v>1113</v>
      </c>
      <c r="G119" s="674" t="s">
        <v>1108</v>
      </c>
      <c r="H119" s="871">
        <v>2013</v>
      </c>
      <c r="I119" s="630" t="s">
        <v>1125</v>
      </c>
      <c r="J119" s="630"/>
      <c r="K119" s="619"/>
      <c r="L119" s="678" t="s">
        <v>1016</v>
      </c>
      <c r="M119" s="679" t="s">
        <v>1016</v>
      </c>
      <c r="N119" s="679">
        <v>70.5</v>
      </c>
      <c r="O119" s="679">
        <v>70.5</v>
      </c>
      <c r="P119" s="679">
        <v>70.5</v>
      </c>
      <c r="Q119" s="679">
        <v>70.5</v>
      </c>
      <c r="R119" s="679" t="s">
        <v>1016</v>
      </c>
      <c r="S119" s="679" t="s">
        <v>1016</v>
      </c>
      <c r="T119" s="679" t="s">
        <v>1016</v>
      </c>
      <c r="U119" s="679" t="s">
        <v>1016</v>
      </c>
      <c r="V119" s="679" t="s">
        <v>1016</v>
      </c>
      <c r="W119" s="679" t="s">
        <v>1016</v>
      </c>
      <c r="X119" s="679" t="s">
        <v>1016</v>
      </c>
      <c r="Y119" s="679" t="s">
        <v>1016</v>
      </c>
      <c r="Z119" s="679" t="s">
        <v>1016</v>
      </c>
      <c r="AA119" s="679" t="s">
        <v>1016</v>
      </c>
      <c r="AB119" s="679" t="s">
        <v>1016</v>
      </c>
      <c r="AC119" s="679" t="s">
        <v>1016</v>
      </c>
      <c r="AD119" s="679" t="s">
        <v>1016</v>
      </c>
      <c r="AE119" s="679" t="s">
        <v>1016</v>
      </c>
      <c r="AF119" s="679" t="s">
        <v>1016</v>
      </c>
      <c r="AG119" s="679" t="s">
        <v>1016</v>
      </c>
      <c r="AH119" s="679" t="s">
        <v>1016</v>
      </c>
      <c r="AI119" s="679" t="s">
        <v>1016</v>
      </c>
      <c r="AJ119" s="679" t="s">
        <v>1016</v>
      </c>
      <c r="AK119" s="679" t="s">
        <v>1016</v>
      </c>
      <c r="AL119" s="679" t="s">
        <v>1016</v>
      </c>
      <c r="AM119" s="679" t="s">
        <v>1016</v>
      </c>
      <c r="AN119" s="679" t="s">
        <v>1016</v>
      </c>
      <c r="AO119" s="680" t="s">
        <v>1126</v>
      </c>
      <c r="AP119" s="619"/>
      <c r="AQ119" s="678" t="s">
        <v>1126</v>
      </c>
      <c r="AR119" s="679" t="s">
        <v>1129</v>
      </c>
      <c r="AS119" s="679">
        <v>387606.14</v>
      </c>
      <c r="AT119" s="679">
        <v>387606.14</v>
      </c>
      <c r="AU119" s="679">
        <v>387606.14</v>
      </c>
      <c r="AV119" s="679">
        <v>387606.14</v>
      </c>
      <c r="AW119" s="679" t="s">
        <v>1015</v>
      </c>
      <c r="AX119" s="679" t="s">
        <v>1015</v>
      </c>
      <c r="AY119" s="679" t="s">
        <v>1015</v>
      </c>
      <c r="AZ119" s="679" t="s">
        <v>1015</v>
      </c>
      <c r="BA119" s="679" t="s">
        <v>1015</v>
      </c>
      <c r="BB119" s="679" t="s">
        <v>1015</v>
      </c>
      <c r="BC119" s="679" t="s">
        <v>1127</v>
      </c>
      <c r="BD119" s="679" t="s">
        <v>1127</v>
      </c>
      <c r="BE119" s="679" t="s">
        <v>1127</v>
      </c>
      <c r="BF119" s="679" t="s">
        <v>1127</v>
      </c>
      <c r="BG119" s="679" t="s">
        <v>1127</v>
      </c>
      <c r="BH119" s="679" t="s">
        <v>1127</v>
      </c>
      <c r="BI119" s="679" t="s">
        <v>1127</v>
      </c>
      <c r="BJ119" s="679" t="s">
        <v>1127</v>
      </c>
      <c r="BK119" s="679" t="s">
        <v>1127</v>
      </c>
      <c r="BL119" s="679" t="s">
        <v>1127</v>
      </c>
      <c r="BM119" s="679" t="s">
        <v>1128</v>
      </c>
      <c r="BN119" s="679" t="s">
        <v>1016</v>
      </c>
      <c r="BO119" s="679" t="s">
        <v>1016</v>
      </c>
      <c r="BP119" s="679" t="s">
        <v>1016</v>
      </c>
      <c r="BQ119" s="679" t="s">
        <v>1016</v>
      </c>
      <c r="BR119" s="679" t="s">
        <v>1016</v>
      </c>
      <c r="BS119" s="679" t="s">
        <v>1016</v>
      </c>
      <c r="BT119" s="680"/>
      <c r="BU119" s="160"/>
    </row>
    <row r="120" spans="2:73" hidden="1">
      <c r="B120" s="674" t="s">
        <v>208</v>
      </c>
      <c r="C120" s="674" t="s">
        <v>1111</v>
      </c>
      <c r="D120" s="674" t="s">
        <v>1130</v>
      </c>
      <c r="E120" s="674" t="s">
        <v>1107</v>
      </c>
      <c r="F120" s="674" t="s">
        <v>1113</v>
      </c>
      <c r="G120" s="674" t="s">
        <v>1110</v>
      </c>
      <c r="H120" s="871">
        <v>2013</v>
      </c>
      <c r="I120" s="630" t="s">
        <v>1125</v>
      </c>
      <c r="J120" s="630"/>
      <c r="K120" s="619"/>
      <c r="L120" s="678" t="s">
        <v>1016</v>
      </c>
      <c r="M120" s="679" t="s">
        <v>1016</v>
      </c>
      <c r="N120" s="679">
        <v>596.66</v>
      </c>
      <c r="O120" s="679" t="s">
        <v>1016</v>
      </c>
      <c r="P120" s="679" t="s">
        <v>1016</v>
      </c>
      <c r="Q120" s="679" t="s">
        <v>1016</v>
      </c>
      <c r="R120" s="679" t="s">
        <v>1016</v>
      </c>
      <c r="S120" s="679" t="s">
        <v>1016</v>
      </c>
      <c r="T120" s="679" t="s">
        <v>1016</v>
      </c>
      <c r="U120" s="679" t="s">
        <v>1016</v>
      </c>
      <c r="V120" s="679" t="s">
        <v>1016</v>
      </c>
      <c r="W120" s="679" t="s">
        <v>1016</v>
      </c>
      <c r="X120" s="679" t="s">
        <v>1016</v>
      </c>
      <c r="Y120" s="679" t="s">
        <v>1016</v>
      </c>
      <c r="Z120" s="679" t="s">
        <v>1016</v>
      </c>
      <c r="AA120" s="679" t="s">
        <v>1016</v>
      </c>
      <c r="AB120" s="679" t="s">
        <v>1016</v>
      </c>
      <c r="AC120" s="679" t="s">
        <v>1016</v>
      </c>
      <c r="AD120" s="679" t="s">
        <v>1016</v>
      </c>
      <c r="AE120" s="679" t="s">
        <v>1016</v>
      </c>
      <c r="AF120" s="679" t="s">
        <v>1016</v>
      </c>
      <c r="AG120" s="679" t="s">
        <v>1016</v>
      </c>
      <c r="AH120" s="679" t="s">
        <v>1016</v>
      </c>
      <c r="AI120" s="679" t="s">
        <v>1016</v>
      </c>
      <c r="AJ120" s="679" t="s">
        <v>1016</v>
      </c>
      <c r="AK120" s="679" t="s">
        <v>1016</v>
      </c>
      <c r="AL120" s="679" t="s">
        <v>1016</v>
      </c>
      <c r="AM120" s="679" t="s">
        <v>1016</v>
      </c>
      <c r="AN120" s="679" t="s">
        <v>1016</v>
      </c>
      <c r="AO120" s="680" t="s">
        <v>1126</v>
      </c>
      <c r="AP120" s="619"/>
      <c r="AQ120" s="678" t="s">
        <v>1126</v>
      </c>
      <c r="AR120" s="679" t="s">
        <v>1129</v>
      </c>
      <c r="AS120" s="679">
        <v>9571.39</v>
      </c>
      <c r="AT120" s="679" t="s">
        <v>1015</v>
      </c>
      <c r="AU120" s="679" t="s">
        <v>1015</v>
      </c>
      <c r="AV120" s="679" t="s">
        <v>1015</v>
      </c>
      <c r="AW120" s="679" t="s">
        <v>1015</v>
      </c>
      <c r="AX120" s="679" t="s">
        <v>1015</v>
      </c>
      <c r="AY120" s="679" t="s">
        <v>1015</v>
      </c>
      <c r="AZ120" s="679" t="s">
        <v>1015</v>
      </c>
      <c r="BA120" s="679" t="s">
        <v>1015</v>
      </c>
      <c r="BB120" s="679" t="s">
        <v>1015</v>
      </c>
      <c r="BC120" s="679" t="s">
        <v>1127</v>
      </c>
      <c r="BD120" s="679" t="s">
        <v>1127</v>
      </c>
      <c r="BE120" s="679" t="s">
        <v>1127</v>
      </c>
      <c r="BF120" s="679" t="s">
        <v>1127</v>
      </c>
      <c r="BG120" s="679" t="s">
        <v>1127</v>
      </c>
      <c r="BH120" s="679" t="s">
        <v>1127</v>
      </c>
      <c r="BI120" s="679" t="s">
        <v>1127</v>
      </c>
      <c r="BJ120" s="679" t="s">
        <v>1127</v>
      </c>
      <c r="BK120" s="679" t="s">
        <v>1127</v>
      </c>
      <c r="BL120" s="679" t="s">
        <v>1127</v>
      </c>
      <c r="BM120" s="679" t="s">
        <v>1128</v>
      </c>
      <c r="BN120" s="679" t="s">
        <v>1016</v>
      </c>
      <c r="BO120" s="679" t="s">
        <v>1016</v>
      </c>
      <c r="BP120" s="679" t="s">
        <v>1016</v>
      </c>
      <c r="BQ120" s="679" t="s">
        <v>1016</v>
      </c>
      <c r="BR120" s="679" t="s">
        <v>1016</v>
      </c>
      <c r="BS120" s="679" t="s">
        <v>1016</v>
      </c>
      <c r="BT120" s="680"/>
    </row>
    <row r="121" spans="2:73" ht="15.75">
      <c r="B121" s="674" t="s">
        <v>208</v>
      </c>
      <c r="C121" s="674" t="s">
        <v>1111</v>
      </c>
      <c r="D121" s="674" t="s">
        <v>24</v>
      </c>
      <c r="E121" s="674" t="s">
        <v>1107</v>
      </c>
      <c r="F121" s="674" t="s">
        <v>1113</v>
      </c>
      <c r="G121" s="674" t="s">
        <v>1108</v>
      </c>
      <c r="H121" s="871">
        <v>2013</v>
      </c>
      <c r="I121" s="630" t="s">
        <v>1125</v>
      </c>
      <c r="J121" s="630"/>
      <c r="K121" s="619"/>
      <c r="L121" s="678" t="s">
        <v>1016</v>
      </c>
      <c r="M121" s="679" t="s">
        <v>1016</v>
      </c>
      <c r="N121" s="679">
        <v>6.05</v>
      </c>
      <c r="O121" s="679">
        <v>6.05</v>
      </c>
      <c r="P121" s="679">
        <v>6.05</v>
      </c>
      <c r="Q121" s="679">
        <v>6.05</v>
      </c>
      <c r="R121" s="679">
        <v>6.05</v>
      </c>
      <c r="S121" s="679">
        <v>6.05</v>
      </c>
      <c r="T121" s="679">
        <v>6.05</v>
      </c>
      <c r="U121" s="679">
        <v>6.05</v>
      </c>
      <c r="V121" s="679">
        <v>6.05</v>
      </c>
      <c r="W121" s="679">
        <v>6.05</v>
      </c>
      <c r="X121" s="679">
        <v>6.05</v>
      </c>
      <c r="Y121" s="679">
        <v>6.05</v>
      </c>
      <c r="Z121" s="679">
        <v>6.05</v>
      </c>
      <c r="AA121" s="679">
        <v>6.05</v>
      </c>
      <c r="AB121" s="679" t="s">
        <v>1016</v>
      </c>
      <c r="AC121" s="679" t="s">
        <v>1016</v>
      </c>
      <c r="AD121" s="679" t="s">
        <v>1016</v>
      </c>
      <c r="AE121" s="679" t="s">
        <v>1016</v>
      </c>
      <c r="AF121" s="679" t="s">
        <v>1016</v>
      </c>
      <c r="AG121" s="679" t="s">
        <v>1016</v>
      </c>
      <c r="AH121" s="679" t="s">
        <v>1016</v>
      </c>
      <c r="AI121" s="679" t="s">
        <v>1016</v>
      </c>
      <c r="AJ121" s="679" t="s">
        <v>1016</v>
      </c>
      <c r="AK121" s="679" t="s">
        <v>1016</v>
      </c>
      <c r="AL121" s="679" t="s">
        <v>1016</v>
      </c>
      <c r="AM121" s="679" t="s">
        <v>1016</v>
      </c>
      <c r="AN121" s="679" t="s">
        <v>1016</v>
      </c>
      <c r="AO121" s="680" t="s">
        <v>1126</v>
      </c>
      <c r="AP121" s="619"/>
      <c r="AQ121" s="678" t="s">
        <v>1126</v>
      </c>
      <c r="AR121" s="679" t="s">
        <v>1129</v>
      </c>
      <c r="AS121" s="679">
        <v>20830.95</v>
      </c>
      <c r="AT121" s="679">
        <v>20830.95</v>
      </c>
      <c r="AU121" s="679">
        <v>20830.95</v>
      </c>
      <c r="AV121" s="679">
        <v>20830.95</v>
      </c>
      <c r="AW121" s="679">
        <v>20830.95</v>
      </c>
      <c r="AX121" s="679">
        <v>20830.95</v>
      </c>
      <c r="AY121" s="679">
        <v>20830.95</v>
      </c>
      <c r="AZ121" s="679">
        <v>20830.95</v>
      </c>
      <c r="BA121" s="679">
        <v>20830.95</v>
      </c>
      <c r="BB121" s="679">
        <v>20830.95</v>
      </c>
      <c r="BC121" s="679">
        <v>20830.95</v>
      </c>
      <c r="BD121" s="679">
        <v>20830.95</v>
      </c>
      <c r="BE121" s="679">
        <v>20830.95</v>
      </c>
      <c r="BF121" s="679">
        <v>20830.95</v>
      </c>
      <c r="BG121" s="679" t="s">
        <v>1127</v>
      </c>
      <c r="BH121" s="679" t="s">
        <v>1127</v>
      </c>
      <c r="BI121" s="679" t="s">
        <v>1127</v>
      </c>
      <c r="BJ121" s="679" t="s">
        <v>1127</v>
      </c>
      <c r="BK121" s="679" t="s">
        <v>1127</v>
      </c>
      <c r="BL121" s="679" t="s">
        <v>1127</v>
      </c>
      <c r="BM121" s="679" t="s">
        <v>1128</v>
      </c>
      <c r="BN121" s="679" t="s">
        <v>1016</v>
      </c>
      <c r="BO121" s="679" t="s">
        <v>1016</v>
      </c>
      <c r="BP121" s="679" t="s">
        <v>1016</v>
      </c>
      <c r="BQ121" s="679" t="s">
        <v>1016</v>
      </c>
      <c r="BR121" s="679" t="s">
        <v>1016</v>
      </c>
      <c r="BS121" s="679" t="s">
        <v>1016</v>
      </c>
      <c r="BT121" s="680"/>
      <c r="BU121" s="160"/>
    </row>
    <row r="122" spans="2:73" ht="15.75" hidden="1">
      <c r="B122" s="674" t="s">
        <v>208</v>
      </c>
      <c r="C122" s="674" t="s">
        <v>1111</v>
      </c>
      <c r="D122" s="674" t="s">
        <v>1131</v>
      </c>
      <c r="E122" s="674" t="s">
        <v>1107</v>
      </c>
      <c r="F122" s="674" t="s">
        <v>1113</v>
      </c>
      <c r="G122" s="674" t="s">
        <v>1110</v>
      </c>
      <c r="H122" s="871">
        <v>2009</v>
      </c>
      <c r="I122" s="630" t="s">
        <v>1125</v>
      </c>
      <c r="J122" s="630"/>
      <c r="K122" s="619"/>
      <c r="L122" s="681" t="s">
        <v>1016</v>
      </c>
      <c r="M122" s="682" t="s">
        <v>1016</v>
      </c>
      <c r="N122" s="682">
        <v>1.28</v>
      </c>
      <c r="O122" s="682" t="s">
        <v>1016</v>
      </c>
      <c r="P122" s="682" t="s">
        <v>1016</v>
      </c>
      <c r="Q122" s="682" t="s">
        <v>1016</v>
      </c>
      <c r="R122" s="682" t="s">
        <v>1016</v>
      </c>
      <c r="S122" s="682" t="s">
        <v>1016</v>
      </c>
      <c r="T122" s="682" t="s">
        <v>1016</v>
      </c>
      <c r="U122" s="682" t="s">
        <v>1016</v>
      </c>
      <c r="V122" s="682" t="s">
        <v>1016</v>
      </c>
      <c r="W122" s="682" t="s">
        <v>1016</v>
      </c>
      <c r="X122" s="682" t="s">
        <v>1016</v>
      </c>
      <c r="Y122" s="682" t="s">
        <v>1016</v>
      </c>
      <c r="Z122" s="682" t="s">
        <v>1016</v>
      </c>
      <c r="AA122" s="682" t="s">
        <v>1016</v>
      </c>
      <c r="AB122" s="682" t="s">
        <v>1016</v>
      </c>
      <c r="AC122" s="682" t="s">
        <v>1016</v>
      </c>
      <c r="AD122" s="682" t="s">
        <v>1016</v>
      </c>
      <c r="AE122" s="682" t="s">
        <v>1016</v>
      </c>
      <c r="AF122" s="682" t="s">
        <v>1016</v>
      </c>
      <c r="AG122" s="682" t="s">
        <v>1016</v>
      </c>
      <c r="AH122" s="682" t="s">
        <v>1016</v>
      </c>
      <c r="AI122" s="682" t="s">
        <v>1016</v>
      </c>
      <c r="AJ122" s="682" t="s">
        <v>1016</v>
      </c>
      <c r="AK122" s="682" t="s">
        <v>1016</v>
      </c>
      <c r="AL122" s="682" t="s">
        <v>1016</v>
      </c>
      <c r="AM122" s="682" t="s">
        <v>1016</v>
      </c>
      <c r="AN122" s="682" t="s">
        <v>1016</v>
      </c>
      <c r="AO122" s="683" t="s">
        <v>1126</v>
      </c>
      <c r="AP122" s="619"/>
      <c r="AQ122" s="681" t="s">
        <v>1126</v>
      </c>
      <c r="AR122" s="682" t="s">
        <v>1129</v>
      </c>
      <c r="AS122" s="682">
        <v>2.04</v>
      </c>
      <c r="AT122" s="682" t="s">
        <v>1015</v>
      </c>
      <c r="AU122" s="682" t="s">
        <v>1015</v>
      </c>
      <c r="AV122" s="682" t="s">
        <v>1015</v>
      </c>
      <c r="AW122" s="682" t="s">
        <v>1015</v>
      </c>
      <c r="AX122" s="682" t="s">
        <v>1015</v>
      </c>
      <c r="AY122" s="682" t="s">
        <v>1015</v>
      </c>
      <c r="AZ122" s="682" t="s">
        <v>1015</v>
      </c>
      <c r="BA122" s="682" t="s">
        <v>1015</v>
      </c>
      <c r="BB122" s="682" t="s">
        <v>1015</v>
      </c>
      <c r="BC122" s="682" t="s">
        <v>1127</v>
      </c>
      <c r="BD122" s="682" t="s">
        <v>1127</v>
      </c>
      <c r="BE122" s="682" t="s">
        <v>1127</v>
      </c>
      <c r="BF122" s="682" t="s">
        <v>1127</v>
      </c>
      <c r="BG122" s="682" t="s">
        <v>1127</v>
      </c>
      <c r="BH122" s="682" t="s">
        <v>1127</v>
      </c>
      <c r="BI122" s="682" t="s">
        <v>1127</v>
      </c>
      <c r="BJ122" s="682" t="s">
        <v>1127</v>
      </c>
      <c r="BK122" s="682" t="s">
        <v>1127</v>
      </c>
      <c r="BL122" s="682" t="s">
        <v>1127</v>
      </c>
      <c r="BM122" s="682" t="s">
        <v>1128</v>
      </c>
      <c r="BN122" s="682" t="s">
        <v>1016</v>
      </c>
      <c r="BO122" s="682" t="s">
        <v>1016</v>
      </c>
      <c r="BP122" s="682" t="s">
        <v>1016</v>
      </c>
      <c r="BQ122" s="682" t="s">
        <v>1016</v>
      </c>
      <c r="BR122" s="682" t="s">
        <v>1016</v>
      </c>
      <c r="BS122" s="682" t="s">
        <v>1016</v>
      </c>
      <c r="BT122" s="683"/>
      <c r="BU122" s="160"/>
    </row>
    <row r="123" spans="2:73" ht="15.75" hidden="1">
      <c r="B123" s="674" t="s">
        <v>208</v>
      </c>
      <c r="C123" s="674" t="s">
        <v>1111</v>
      </c>
      <c r="D123" s="674" t="s">
        <v>1131</v>
      </c>
      <c r="E123" s="674" t="s">
        <v>1107</v>
      </c>
      <c r="F123" s="674" t="s">
        <v>1113</v>
      </c>
      <c r="G123" s="674" t="s">
        <v>1110</v>
      </c>
      <c r="H123" s="871">
        <v>2011</v>
      </c>
      <c r="I123" s="630" t="s">
        <v>1125</v>
      </c>
      <c r="J123" s="630"/>
      <c r="K123" s="619"/>
      <c r="L123" s="681" t="s">
        <v>1016</v>
      </c>
      <c r="M123" s="682" t="s">
        <v>1016</v>
      </c>
      <c r="N123" s="682">
        <v>1.28</v>
      </c>
      <c r="O123" s="682" t="s">
        <v>1016</v>
      </c>
      <c r="P123" s="682" t="s">
        <v>1016</v>
      </c>
      <c r="Q123" s="682" t="s">
        <v>1016</v>
      </c>
      <c r="R123" s="682" t="s">
        <v>1016</v>
      </c>
      <c r="S123" s="682" t="s">
        <v>1016</v>
      </c>
      <c r="T123" s="682" t="s">
        <v>1016</v>
      </c>
      <c r="U123" s="682" t="s">
        <v>1016</v>
      </c>
      <c r="V123" s="682" t="s">
        <v>1016</v>
      </c>
      <c r="W123" s="682" t="s">
        <v>1016</v>
      </c>
      <c r="X123" s="682" t="s">
        <v>1016</v>
      </c>
      <c r="Y123" s="682" t="s">
        <v>1016</v>
      </c>
      <c r="Z123" s="682" t="s">
        <v>1016</v>
      </c>
      <c r="AA123" s="682" t="s">
        <v>1016</v>
      </c>
      <c r="AB123" s="682" t="s">
        <v>1016</v>
      </c>
      <c r="AC123" s="682" t="s">
        <v>1016</v>
      </c>
      <c r="AD123" s="682" t="s">
        <v>1016</v>
      </c>
      <c r="AE123" s="682" t="s">
        <v>1016</v>
      </c>
      <c r="AF123" s="682" t="s">
        <v>1016</v>
      </c>
      <c r="AG123" s="682" t="s">
        <v>1016</v>
      </c>
      <c r="AH123" s="682" t="s">
        <v>1016</v>
      </c>
      <c r="AI123" s="682" t="s">
        <v>1016</v>
      </c>
      <c r="AJ123" s="682" t="s">
        <v>1016</v>
      </c>
      <c r="AK123" s="682" t="s">
        <v>1016</v>
      </c>
      <c r="AL123" s="682" t="s">
        <v>1016</v>
      </c>
      <c r="AM123" s="682" t="s">
        <v>1016</v>
      </c>
      <c r="AN123" s="682" t="s">
        <v>1016</v>
      </c>
      <c r="AO123" s="683" t="s">
        <v>1126</v>
      </c>
      <c r="AP123" s="619"/>
      <c r="AQ123" s="681" t="s">
        <v>1126</v>
      </c>
      <c r="AR123" s="682" t="s">
        <v>1129</v>
      </c>
      <c r="AS123" s="682">
        <v>2.04</v>
      </c>
      <c r="AT123" s="682" t="s">
        <v>1015</v>
      </c>
      <c r="AU123" s="682" t="s">
        <v>1015</v>
      </c>
      <c r="AV123" s="682" t="s">
        <v>1015</v>
      </c>
      <c r="AW123" s="682" t="s">
        <v>1015</v>
      </c>
      <c r="AX123" s="682" t="s">
        <v>1015</v>
      </c>
      <c r="AY123" s="682" t="s">
        <v>1015</v>
      </c>
      <c r="AZ123" s="682" t="s">
        <v>1015</v>
      </c>
      <c r="BA123" s="682" t="s">
        <v>1015</v>
      </c>
      <c r="BB123" s="682" t="s">
        <v>1015</v>
      </c>
      <c r="BC123" s="682" t="s">
        <v>1127</v>
      </c>
      <c r="BD123" s="682" t="s">
        <v>1127</v>
      </c>
      <c r="BE123" s="682" t="s">
        <v>1127</v>
      </c>
      <c r="BF123" s="682" t="s">
        <v>1127</v>
      </c>
      <c r="BG123" s="682" t="s">
        <v>1127</v>
      </c>
      <c r="BH123" s="682" t="s">
        <v>1127</v>
      </c>
      <c r="BI123" s="682" t="s">
        <v>1127</v>
      </c>
      <c r="BJ123" s="682" t="s">
        <v>1127</v>
      </c>
      <c r="BK123" s="682" t="s">
        <v>1127</v>
      </c>
      <c r="BL123" s="682" t="s">
        <v>1127</v>
      </c>
      <c r="BM123" s="682" t="s">
        <v>1128</v>
      </c>
      <c r="BN123" s="682" t="s">
        <v>1016</v>
      </c>
      <c r="BO123" s="682" t="s">
        <v>1016</v>
      </c>
      <c r="BP123" s="682" t="s">
        <v>1016</v>
      </c>
      <c r="BQ123" s="682" t="s">
        <v>1016</v>
      </c>
      <c r="BR123" s="682" t="s">
        <v>1016</v>
      </c>
      <c r="BS123" s="682" t="s">
        <v>1016</v>
      </c>
      <c r="BT123" s="683"/>
      <c r="BU123" s="160"/>
    </row>
    <row r="124" spans="2:73" ht="15.75" hidden="1">
      <c r="B124" s="674" t="s">
        <v>208</v>
      </c>
      <c r="C124" s="674" t="s">
        <v>1111</v>
      </c>
      <c r="D124" s="674" t="s">
        <v>1131</v>
      </c>
      <c r="E124" s="674" t="s">
        <v>1107</v>
      </c>
      <c r="F124" s="674" t="s">
        <v>1113</v>
      </c>
      <c r="G124" s="674" t="s">
        <v>1110</v>
      </c>
      <c r="H124" s="871">
        <v>2012</v>
      </c>
      <c r="I124" s="630" t="s">
        <v>1125</v>
      </c>
      <c r="J124" s="630"/>
      <c r="K124" s="619"/>
      <c r="L124" s="681" t="s">
        <v>1016</v>
      </c>
      <c r="M124" s="682" t="s">
        <v>1016</v>
      </c>
      <c r="N124" s="682">
        <v>7.68</v>
      </c>
      <c r="O124" s="682" t="s">
        <v>1016</v>
      </c>
      <c r="P124" s="682" t="s">
        <v>1016</v>
      </c>
      <c r="Q124" s="682" t="s">
        <v>1016</v>
      </c>
      <c r="R124" s="682" t="s">
        <v>1016</v>
      </c>
      <c r="S124" s="682" t="s">
        <v>1016</v>
      </c>
      <c r="T124" s="682" t="s">
        <v>1016</v>
      </c>
      <c r="U124" s="682" t="s">
        <v>1016</v>
      </c>
      <c r="V124" s="682" t="s">
        <v>1016</v>
      </c>
      <c r="W124" s="682" t="s">
        <v>1016</v>
      </c>
      <c r="X124" s="682" t="s">
        <v>1016</v>
      </c>
      <c r="Y124" s="682" t="s">
        <v>1016</v>
      </c>
      <c r="Z124" s="682" t="s">
        <v>1016</v>
      </c>
      <c r="AA124" s="682" t="s">
        <v>1016</v>
      </c>
      <c r="AB124" s="682" t="s">
        <v>1016</v>
      </c>
      <c r="AC124" s="682" t="s">
        <v>1016</v>
      </c>
      <c r="AD124" s="682" t="s">
        <v>1016</v>
      </c>
      <c r="AE124" s="682" t="s">
        <v>1016</v>
      </c>
      <c r="AF124" s="682" t="s">
        <v>1016</v>
      </c>
      <c r="AG124" s="682" t="s">
        <v>1016</v>
      </c>
      <c r="AH124" s="682" t="s">
        <v>1016</v>
      </c>
      <c r="AI124" s="682" t="s">
        <v>1016</v>
      </c>
      <c r="AJ124" s="682" t="s">
        <v>1016</v>
      </c>
      <c r="AK124" s="682" t="s">
        <v>1016</v>
      </c>
      <c r="AL124" s="682" t="s">
        <v>1016</v>
      </c>
      <c r="AM124" s="682" t="s">
        <v>1016</v>
      </c>
      <c r="AN124" s="682" t="s">
        <v>1016</v>
      </c>
      <c r="AO124" s="683" t="s">
        <v>1126</v>
      </c>
      <c r="AP124" s="619"/>
      <c r="AQ124" s="681" t="s">
        <v>1126</v>
      </c>
      <c r="AR124" s="682" t="s">
        <v>1129</v>
      </c>
      <c r="AS124" s="682">
        <v>12.25</v>
      </c>
      <c r="AT124" s="682" t="s">
        <v>1015</v>
      </c>
      <c r="AU124" s="682" t="s">
        <v>1015</v>
      </c>
      <c r="AV124" s="682" t="s">
        <v>1015</v>
      </c>
      <c r="AW124" s="682" t="s">
        <v>1015</v>
      </c>
      <c r="AX124" s="682" t="s">
        <v>1015</v>
      </c>
      <c r="AY124" s="682" t="s">
        <v>1015</v>
      </c>
      <c r="AZ124" s="682" t="s">
        <v>1015</v>
      </c>
      <c r="BA124" s="682" t="s">
        <v>1015</v>
      </c>
      <c r="BB124" s="682" t="s">
        <v>1015</v>
      </c>
      <c r="BC124" s="682" t="s">
        <v>1127</v>
      </c>
      <c r="BD124" s="682" t="s">
        <v>1127</v>
      </c>
      <c r="BE124" s="682" t="s">
        <v>1127</v>
      </c>
      <c r="BF124" s="682" t="s">
        <v>1127</v>
      </c>
      <c r="BG124" s="682" t="s">
        <v>1127</v>
      </c>
      <c r="BH124" s="682" t="s">
        <v>1127</v>
      </c>
      <c r="BI124" s="682" t="s">
        <v>1127</v>
      </c>
      <c r="BJ124" s="682" t="s">
        <v>1127</v>
      </c>
      <c r="BK124" s="682" t="s">
        <v>1127</v>
      </c>
      <c r="BL124" s="682" t="s">
        <v>1127</v>
      </c>
      <c r="BM124" s="682" t="s">
        <v>1128</v>
      </c>
      <c r="BN124" s="682" t="s">
        <v>1016</v>
      </c>
      <c r="BO124" s="682" t="s">
        <v>1016</v>
      </c>
      <c r="BP124" s="682" t="s">
        <v>1016</v>
      </c>
      <c r="BQ124" s="682" t="s">
        <v>1016</v>
      </c>
      <c r="BR124" s="682" t="s">
        <v>1016</v>
      </c>
      <c r="BS124" s="682" t="s">
        <v>1016</v>
      </c>
      <c r="BT124" s="683"/>
      <c r="BU124" s="160"/>
    </row>
    <row r="125" spans="2:73" ht="15.75" hidden="1">
      <c r="B125" s="674" t="s">
        <v>208</v>
      </c>
      <c r="C125" s="674" t="s">
        <v>1111</v>
      </c>
      <c r="D125" s="674" t="s">
        <v>1131</v>
      </c>
      <c r="E125" s="674" t="s">
        <v>1107</v>
      </c>
      <c r="F125" s="674" t="s">
        <v>1113</v>
      </c>
      <c r="G125" s="674" t="s">
        <v>1110</v>
      </c>
      <c r="H125" s="871">
        <v>2013</v>
      </c>
      <c r="I125" s="630" t="s">
        <v>1125</v>
      </c>
      <c r="J125" s="630"/>
      <c r="K125" s="619"/>
      <c r="L125" s="681" t="s">
        <v>1016</v>
      </c>
      <c r="M125" s="682" t="s">
        <v>1016</v>
      </c>
      <c r="N125" s="682">
        <v>2.56</v>
      </c>
      <c r="O125" s="682" t="s">
        <v>1016</v>
      </c>
      <c r="P125" s="682" t="s">
        <v>1016</v>
      </c>
      <c r="Q125" s="682" t="s">
        <v>1016</v>
      </c>
      <c r="R125" s="682" t="s">
        <v>1016</v>
      </c>
      <c r="S125" s="682" t="s">
        <v>1016</v>
      </c>
      <c r="T125" s="682" t="s">
        <v>1016</v>
      </c>
      <c r="U125" s="682" t="s">
        <v>1016</v>
      </c>
      <c r="V125" s="682" t="s">
        <v>1016</v>
      </c>
      <c r="W125" s="682" t="s">
        <v>1016</v>
      </c>
      <c r="X125" s="682" t="s">
        <v>1016</v>
      </c>
      <c r="Y125" s="682" t="s">
        <v>1016</v>
      </c>
      <c r="Z125" s="682" t="s">
        <v>1016</v>
      </c>
      <c r="AA125" s="682" t="s">
        <v>1016</v>
      </c>
      <c r="AB125" s="682" t="s">
        <v>1016</v>
      </c>
      <c r="AC125" s="682" t="s">
        <v>1016</v>
      </c>
      <c r="AD125" s="682" t="s">
        <v>1016</v>
      </c>
      <c r="AE125" s="682" t="s">
        <v>1016</v>
      </c>
      <c r="AF125" s="682" t="s">
        <v>1016</v>
      </c>
      <c r="AG125" s="682" t="s">
        <v>1016</v>
      </c>
      <c r="AH125" s="682" t="s">
        <v>1016</v>
      </c>
      <c r="AI125" s="682" t="s">
        <v>1016</v>
      </c>
      <c r="AJ125" s="682" t="s">
        <v>1016</v>
      </c>
      <c r="AK125" s="682" t="s">
        <v>1016</v>
      </c>
      <c r="AL125" s="682" t="s">
        <v>1016</v>
      </c>
      <c r="AM125" s="682" t="s">
        <v>1016</v>
      </c>
      <c r="AN125" s="682" t="s">
        <v>1016</v>
      </c>
      <c r="AO125" s="683" t="s">
        <v>1126</v>
      </c>
      <c r="AP125" s="619"/>
      <c r="AQ125" s="681" t="s">
        <v>1126</v>
      </c>
      <c r="AR125" s="682" t="s">
        <v>1129</v>
      </c>
      <c r="AS125" s="682">
        <v>2.04</v>
      </c>
      <c r="AT125" s="682" t="s">
        <v>1015</v>
      </c>
      <c r="AU125" s="682" t="s">
        <v>1015</v>
      </c>
      <c r="AV125" s="682" t="s">
        <v>1015</v>
      </c>
      <c r="AW125" s="682" t="s">
        <v>1015</v>
      </c>
      <c r="AX125" s="682" t="s">
        <v>1015</v>
      </c>
      <c r="AY125" s="682" t="s">
        <v>1015</v>
      </c>
      <c r="AZ125" s="682" t="s">
        <v>1015</v>
      </c>
      <c r="BA125" s="682" t="s">
        <v>1015</v>
      </c>
      <c r="BB125" s="682" t="s">
        <v>1015</v>
      </c>
      <c r="BC125" s="682" t="s">
        <v>1127</v>
      </c>
      <c r="BD125" s="682" t="s">
        <v>1127</v>
      </c>
      <c r="BE125" s="682" t="s">
        <v>1127</v>
      </c>
      <c r="BF125" s="682" t="s">
        <v>1127</v>
      </c>
      <c r="BG125" s="682" t="s">
        <v>1127</v>
      </c>
      <c r="BH125" s="682" t="s">
        <v>1127</v>
      </c>
      <c r="BI125" s="682" t="s">
        <v>1127</v>
      </c>
      <c r="BJ125" s="682" t="s">
        <v>1127</v>
      </c>
      <c r="BK125" s="682" t="s">
        <v>1127</v>
      </c>
      <c r="BL125" s="682" t="s">
        <v>1127</v>
      </c>
      <c r="BM125" s="682" t="s">
        <v>1128</v>
      </c>
      <c r="BN125" s="682" t="s">
        <v>1016</v>
      </c>
      <c r="BO125" s="682" t="s">
        <v>1016</v>
      </c>
      <c r="BP125" s="682" t="s">
        <v>1016</v>
      </c>
      <c r="BQ125" s="682" t="s">
        <v>1016</v>
      </c>
      <c r="BR125" s="682" t="s">
        <v>1016</v>
      </c>
      <c r="BS125" s="682" t="s">
        <v>1016</v>
      </c>
      <c r="BT125" s="683"/>
      <c r="BU125" s="160"/>
    </row>
    <row r="126" spans="2:73" ht="15.75" hidden="1">
      <c r="B126" s="674" t="s">
        <v>208</v>
      </c>
      <c r="C126" s="674" t="s">
        <v>1111</v>
      </c>
      <c r="D126" s="674" t="s">
        <v>1132</v>
      </c>
      <c r="E126" s="674" t="s">
        <v>1107</v>
      </c>
      <c r="F126" s="674" t="s">
        <v>1113</v>
      </c>
      <c r="G126" s="674" t="s">
        <v>1110</v>
      </c>
      <c r="H126" s="871">
        <v>2012</v>
      </c>
      <c r="I126" s="630" t="s">
        <v>1125</v>
      </c>
      <c r="J126" s="630"/>
      <c r="K126" s="619"/>
      <c r="L126" s="681" t="s">
        <v>1016</v>
      </c>
      <c r="M126" s="682" t="s">
        <v>1016</v>
      </c>
      <c r="N126" s="682" t="s">
        <v>1016</v>
      </c>
      <c r="O126" s="682" t="s">
        <v>1016</v>
      </c>
      <c r="P126" s="682" t="s">
        <v>1016</v>
      </c>
      <c r="Q126" s="682" t="s">
        <v>1016</v>
      </c>
      <c r="R126" s="682" t="s">
        <v>1016</v>
      </c>
      <c r="S126" s="682" t="s">
        <v>1016</v>
      </c>
      <c r="T126" s="682" t="s">
        <v>1016</v>
      </c>
      <c r="U126" s="682" t="s">
        <v>1016</v>
      </c>
      <c r="V126" s="682" t="s">
        <v>1016</v>
      </c>
      <c r="W126" s="682" t="s">
        <v>1016</v>
      </c>
      <c r="X126" s="682" t="s">
        <v>1016</v>
      </c>
      <c r="Y126" s="682" t="s">
        <v>1016</v>
      </c>
      <c r="Z126" s="682" t="s">
        <v>1016</v>
      </c>
      <c r="AA126" s="682" t="s">
        <v>1016</v>
      </c>
      <c r="AB126" s="682" t="s">
        <v>1016</v>
      </c>
      <c r="AC126" s="682" t="s">
        <v>1016</v>
      </c>
      <c r="AD126" s="682" t="s">
        <v>1016</v>
      </c>
      <c r="AE126" s="682" t="s">
        <v>1016</v>
      </c>
      <c r="AF126" s="682" t="s">
        <v>1016</v>
      </c>
      <c r="AG126" s="682" t="s">
        <v>1016</v>
      </c>
      <c r="AH126" s="682" t="s">
        <v>1016</v>
      </c>
      <c r="AI126" s="682" t="s">
        <v>1016</v>
      </c>
      <c r="AJ126" s="682" t="s">
        <v>1016</v>
      </c>
      <c r="AK126" s="682" t="s">
        <v>1016</v>
      </c>
      <c r="AL126" s="682" t="s">
        <v>1016</v>
      </c>
      <c r="AM126" s="682" t="s">
        <v>1016</v>
      </c>
      <c r="AN126" s="682" t="s">
        <v>1016</v>
      </c>
      <c r="AO126" s="683" t="s">
        <v>1126</v>
      </c>
      <c r="AP126" s="619"/>
      <c r="AQ126" s="681" t="s">
        <v>1126</v>
      </c>
      <c r="AR126" s="682" t="s">
        <v>1129</v>
      </c>
      <c r="AS126" s="682" t="s">
        <v>1015</v>
      </c>
      <c r="AT126" s="682" t="s">
        <v>1015</v>
      </c>
      <c r="AU126" s="682" t="s">
        <v>1015</v>
      </c>
      <c r="AV126" s="682" t="s">
        <v>1015</v>
      </c>
      <c r="AW126" s="682" t="s">
        <v>1015</v>
      </c>
      <c r="AX126" s="682" t="s">
        <v>1015</v>
      </c>
      <c r="AY126" s="682" t="s">
        <v>1015</v>
      </c>
      <c r="AZ126" s="682" t="s">
        <v>1015</v>
      </c>
      <c r="BA126" s="682" t="s">
        <v>1015</v>
      </c>
      <c r="BB126" s="682" t="s">
        <v>1015</v>
      </c>
      <c r="BC126" s="682" t="s">
        <v>1127</v>
      </c>
      <c r="BD126" s="682" t="s">
        <v>1127</v>
      </c>
      <c r="BE126" s="682" t="s">
        <v>1127</v>
      </c>
      <c r="BF126" s="682" t="s">
        <v>1127</v>
      </c>
      <c r="BG126" s="682" t="s">
        <v>1127</v>
      </c>
      <c r="BH126" s="682" t="s">
        <v>1127</v>
      </c>
      <c r="BI126" s="682" t="s">
        <v>1127</v>
      </c>
      <c r="BJ126" s="682" t="s">
        <v>1127</v>
      </c>
      <c r="BK126" s="682" t="s">
        <v>1127</v>
      </c>
      <c r="BL126" s="682" t="s">
        <v>1127</v>
      </c>
      <c r="BM126" s="682" t="s">
        <v>1128</v>
      </c>
      <c r="BN126" s="682" t="s">
        <v>1016</v>
      </c>
      <c r="BO126" s="682" t="s">
        <v>1016</v>
      </c>
      <c r="BP126" s="682" t="s">
        <v>1016</v>
      </c>
      <c r="BQ126" s="682" t="s">
        <v>1016</v>
      </c>
      <c r="BR126" s="682" t="s">
        <v>1016</v>
      </c>
      <c r="BS126" s="682" t="s">
        <v>1016</v>
      </c>
      <c r="BT126" s="683"/>
      <c r="BU126" s="160"/>
    </row>
    <row r="127" spans="2:73" ht="15.75" hidden="1">
      <c r="B127" s="674" t="s">
        <v>208</v>
      </c>
      <c r="C127" s="674" t="s">
        <v>1111</v>
      </c>
      <c r="D127" s="674" t="s">
        <v>1132</v>
      </c>
      <c r="E127" s="674" t="s">
        <v>1107</v>
      </c>
      <c r="F127" s="674" t="s">
        <v>1113</v>
      </c>
      <c r="G127" s="674" t="s">
        <v>1110</v>
      </c>
      <c r="H127" s="871">
        <v>2013</v>
      </c>
      <c r="I127" s="630" t="s">
        <v>1125</v>
      </c>
      <c r="J127" s="630"/>
      <c r="K127" s="619"/>
      <c r="L127" s="681" t="s">
        <v>1016</v>
      </c>
      <c r="M127" s="682" t="s">
        <v>1016</v>
      </c>
      <c r="N127" s="682" t="s">
        <v>1016</v>
      </c>
      <c r="O127" s="682" t="s">
        <v>1016</v>
      </c>
      <c r="P127" s="682" t="s">
        <v>1016</v>
      </c>
      <c r="Q127" s="682" t="s">
        <v>1016</v>
      </c>
      <c r="R127" s="682" t="s">
        <v>1016</v>
      </c>
      <c r="S127" s="682" t="s">
        <v>1016</v>
      </c>
      <c r="T127" s="682" t="s">
        <v>1016</v>
      </c>
      <c r="U127" s="682" t="s">
        <v>1016</v>
      </c>
      <c r="V127" s="682" t="s">
        <v>1016</v>
      </c>
      <c r="W127" s="682" t="s">
        <v>1016</v>
      </c>
      <c r="X127" s="682" t="s">
        <v>1016</v>
      </c>
      <c r="Y127" s="682" t="s">
        <v>1016</v>
      </c>
      <c r="Z127" s="682" t="s">
        <v>1016</v>
      </c>
      <c r="AA127" s="682" t="s">
        <v>1016</v>
      </c>
      <c r="AB127" s="682" t="s">
        <v>1016</v>
      </c>
      <c r="AC127" s="682" t="s">
        <v>1016</v>
      </c>
      <c r="AD127" s="682" t="s">
        <v>1016</v>
      </c>
      <c r="AE127" s="682" t="s">
        <v>1016</v>
      </c>
      <c r="AF127" s="682" t="s">
        <v>1016</v>
      </c>
      <c r="AG127" s="682" t="s">
        <v>1016</v>
      </c>
      <c r="AH127" s="682" t="s">
        <v>1016</v>
      </c>
      <c r="AI127" s="682" t="s">
        <v>1016</v>
      </c>
      <c r="AJ127" s="682" t="s">
        <v>1016</v>
      </c>
      <c r="AK127" s="682" t="s">
        <v>1016</v>
      </c>
      <c r="AL127" s="682" t="s">
        <v>1016</v>
      </c>
      <c r="AM127" s="682" t="s">
        <v>1016</v>
      </c>
      <c r="AN127" s="682" t="s">
        <v>1016</v>
      </c>
      <c r="AO127" s="683" t="s">
        <v>1126</v>
      </c>
      <c r="AP127" s="619"/>
      <c r="AQ127" s="681" t="s">
        <v>1126</v>
      </c>
      <c r="AR127" s="682" t="s">
        <v>1129</v>
      </c>
      <c r="AS127" s="682" t="s">
        <v>1015</v>
      </c>
      <c r="AT127" s="682" t="s">
        <v>1015</v>
      </c>
      <c r="AU127" s="682" t="s">
        <v>1015</v>
      </c>
      <c r="AV127" s="682" t="s">
        <v>1015</v>
      </c>
      <c r="AW127" s="682" t="s">
        <v>1015</v>
      </c>
      <c r="AX127" s="682" t="s">
        <v>1015</v>
      </c>
      <c r="AY127" s="682" t="s">
        <v>1015</v>
      </c>
      <c r="AZ127" s="682" t="s">
        <v>1015</v>
      </c>
      <c r="BA127" s="682" t="s">
        <v>1015</v>
      </c>
      <c r="BB127" s="682" t="s">
        <v>1015</v>
      </c>
      <c r="BC127" s="682" t="s">
        <v>1127</v>
      </c>
      <c r="BD127" s="682" t="s">
        <v>1127</v>
      </c>
      <c r="BE127" s="682" t="s">
        <v>1127</v>
      </c>
      <c r="BF127" s="682" t="s">
        <v>1127</v>
      </c>
      <c r="BG127" s="682" t="s">
        <v>1127</v>
      </c>
      <c r="BH127" s="682" t="s">
        <v>1127</v>
      </c>
      <c r="BI127" s="682" t="s">
        <v>1127</v>
      </c>
      <c r="BJ127" s="682" t="s">
        <v>1127</v>
      </c>
      <c r="BK127" s="682" t="s">
        <v>1127</v>
      </c>
      <c r="BL127" s="682" t="s">
        <v>1127</v>
      </c>
      <c r="BM127" s="682" t="s">
        <v>1128</v>
      </c>
      <c r="BN127" s="682" t="s">
        <v>1016</v>
      </c>
      <c r="BO127" s="682" t="s">
        <v>1016</v>
      </c>
      <c r="BP127" s="682" t="s">
        <v>1016</v>
      </c>
      <c r="BQ127" s="682" t="s">
        <v>1016</v>
      </c>
      <c r="BR127" s="682" t="s">
        <v>1016</v>
      </c>
      <c r="BS127" s="682" t="s">
        <v>1016</v>
      </c>
      <c r="BT127" s="683"/>
      <c r="BU127" s="160"/>
    </row>
    <row r="128" spans="2:73" ht="15.75">
      <c r="B128" s="674" t="s">
        <v>208</v>
      </c>
      <c r="C128" s="674" t="s">
        <v>1111</v>
      </c>
      <c r="D128" s="674" t="s">
        <v>22</v>
      </c>
      <c r="E128" s="674" t="s">
        <v>1107</v>
      </c>
      <c r="F128" s="674" t="s">
        <v>1113</v>
      </c>
      <c r="G128" s="674" t="s">
        <v>1108</v>
      </c>
      <c r="H128" s="871">
        <v>2012</v>
      </c>
      <c r="I128" s="630" t="s">
        <v>1125</v>
      </c>
      <c r="J128" s="630"/>
      <c r="K128" s="619"/>
      <c r="L128" s="681" t="s">
        <v>1016</v>
      </c>
      <c r="M128" s="682">
        <v>104.77</v>
      </c>
      <c r="N128" s="682">
        <v>104.77</v>
      </c>
      <c r="O128" s="682">
        <v>101.85</v>
      </c>
      <c r="P128" s="682">
        <v>101.85</v>
      </c>
      <c r="Q128" s="682">
        <v>101.85</v>
      </c>
      <c r="R128" s="682">
        <v>89.68</v>
      </c>
      <c r="S128" s="682">
        <v>87.83</v>
      </c>
      <c r="T128" s="682">
        <v>87.83</v>
      </c>
      <c r="U128" s="682">
        <v>80.760000000000005</v>
      </c>
      <c r="V128" s="682">
        <v>69.42</v>
      </c>
      <c r="W128" s="682">
        <v>44.12</v>
      </c>
      <c r="X128" s="682">
        <v>43.09</v>
      </c>
      <c r="Y128" s="682">
        <v>17.95</v>
      </c>
      <c r="Z128" s="682">
        <v>13.78</v>
      </c>
      <c r="AA128" s="682">
        <v>13.78</v>
      </c>
      <c r="AB128" s="682" t="s">
        <v>1016</v>
      </c>
      <c r="AC128" s="682" t="s">
        <v>1016</v>
      </c>
      <c r="AD128" s="682" t="s">
        <v>1016</v>
      </c>
      <c r="AE128" s="682" t="s">
        <v>1016</v>
      </c>
      <c r="AF128" s="682" t="s">
        <v>1016</v>
      </c>
      <c r="AG128" s="682" t="s">
        <v>1016</v>
      </c>
      <c r="AH128" s="682" t="s">
        <v>1016</v>
      </c>
      <c r="AI128" s="682" t="s">
        <v>1016</v>
      </c>
      <c r="AJ128" s="682" t="s">
        <v>1016</v>
      </c>
      <c r="AK128" s="682" t="s">
        <v>1016</v>
      </c>
      <c r="AL128" s="682" t="s">
        <v>1016</v>
      </c>
      <c r="AM128" s="682" t="s">
        <v>1016</v>
      </c>
      <c r="AN128" s="682" t="s">
        <v>1016</v>
      </c>
      <c r="AO128" s="683" t="s">
        <v>1126</v>
      </c>
      <c r="AP128" s="619"/>
      <c r="AQ128" s="681" t="s">
        <v>1126</v>
      </c>
      <c r="AR128" s="682">
        <v>626453.69999999995</v>
      </c>
      <c r="AS128" s="682">
        <v>626453.69999999995</v>
      </c>
      <c r="AT128" s="682">
        <v>615906.81000000006</v>
      </c>
      <c r="AU128" s="682">
        <v>615906.81000000006</v>
      </c>
      <c r="AV128" s="682">
        <v>615906.81000000006</v>
      </c>
      <c r="AW128" s="682">
        <v>573377.9</v>
      </c>
      <c r="AX128" s="682">
        <v>565372.77</v>
      </c>
      <c r="AY128" s="682">
        <v>565372.77</v>
      </c>
      <c r="AZ128" s="682">
        <v>543804.88</v>
      </c>
      <c r="BA128" s="682">
        <v>495264.54</v>
      </c>
      <c r="BB128" s="682">
        <v>385108.46</v>
      </c>
      <c r="BC128" s="682">
        <v>382363.42</v>
      </c>
      <c r="BD128" s="682">
        <v>244069.51</v>
      </c>
      <c r="BE128" s="682">
        <v>229016.44</v>
      </c>
      <c r="BF128" s="682">
        <v>229016.44</v>
      </c>
      <c r="BG128" s="682">
        <v>76817.289999999994</v>
      </c>
      <c r="BH128" s="682" t="s">
        <v>1127</v>
      </c>
      <c r="BI128" s="682" t="s">
        <v>1127</v>
      </c>
      <c r="BJ128" s="682" t="s">
        <v>1127</v>
      </c>
      <c r="BK128" s="682" t="s">
        <v>1127</v>
      </c>
      <c r="BL128" s="682" t="s">
        <v>1127</v>
      </c>
      <c r="BM128" s="682" t="s">
        <v>1128</v>
      </c>
      <c r="BN128" s="682" t="s">
        <v>1016</v>
      </c>
      <c r="BO128" s="682" t="s">
        <v>1016</v>
      </c>
      <c r="BP128" s="682" t="s">
        <v>1016</v>
      </c>
      <c r="BQ128" s="682" t="s">
        <v>1016</v>
      </c>
      <c r="BR128" s="682" t="s">
        <v>1016</v>
      </c>
      <c r="BS128" s="682" t="s">
        <v>1016</v>
      </c>
      <c r="BT128" s="683"/>
      <c r="BU128" s="160"/>
    </row>
    <row r="129" spans="2:73" ht="15.75">
      <c r="B129" s="674" t="s">
        <v>208</v>
      </c>
      <c r="C129" s="674" t="s">
        <v>1111</v>
      </c>
      <c r="D129" s="674" t="s">
        <v>22</v>
      </c>
      <c r="E129" s="674" t="s">
        <v>1107</v>
      </c>
      <c r="F129" s="674" t="s">
        <v>1113</v>
      </c>
      <c r="G129" s="674" t="s">
        <v>1108</v>
      </c>
      <c r="H129" s="871">
        <v>2013</v>
      </c>
      <c r="I129" s="630" t="s">
        <v>1125</v>
      </c>
      <c r="J129" s="630"/>
      <c r="K129" s="619"/>
      <c r="L129" s="681" t="s">
        <v>1016</v>
      </c>
      <c r="M129" s="682" t="s">
        <v>1016</v>
      </c>
      <c r="N129" s="682">
        <v>2947.83</v>
      </c>
      <c r="O129" s="682">
        <v>2855.83</v>
      </c>
      <c r="P129" s="682">
        <v>2838.09</v>
      </c>
      <c r="Q129" s="682">
        <v>2775.46</v>
      </c>
      <c r="R129" s="682">
        <v>2524.54</v>
      </c>
      <c r="S129" s="682">
        <v>2408.5</v>
      </c>
      <c r="T129" s="682">
        <v>2408.5</v>
      </c>
      <c r="U129" s="682">
        <v>2406.92</v>
      </c>
      <c r="V129" s="682">
        <v>2287.35</v>
      </c>
      <c r="W129" s="682">
        <v>1811.64</v>
      </c>
      <c r="X129" s="682">
        <v>1241.25</v>
      </c>
      <c r="Y129" s="682">
        <v>1228.1500000000001</v>
      </c>
      <c r="Z129" s="682">
        <v>675.49</v>
      </c>
      <c r="AA129" s="682">
        <v>360.61</v>
      </c>
      <c r="AB129" s="682">
        <v>360.61</v>
      </c>
      <c r="AC129" s="682">
        <v>315.27</v>
      </c>
      <c r="AD129" s="682">
        <v>119.18</v>
      </c>
      <c r="AE129" s="682">
        <v>115.64</v>
      </c>
      <c r="AF129" s="682">
        <v>115.64</v>
      </c>
      <c r="AG129" s="682">
        <v>115.64</v>
      </c>
      <c r="AH129" s="682" t="s">
        <v>1016</v>
      </c>
      <c r="AI129" s="682" t="s">
        <v>1016</v>
      </c>
      <c r="AJ129" s="682" t="s">
        <v>1016</v>
      </c>
      <c r="AK129" s="682" t="s">
        <v>1016</v>
      </c>
      <c r="AL129" s="682" t="s">
        <v>1016</v>
      </c>
      <c r="AM129" s="682" t="s">
        <v>1016</v>
      </c>
      <c r="AN129" s="682" t="s">
        <v>1016</v>
      </c>
      <c r="AO129" s="683" t="s">
        <v>1126</v>
      </c>
      <c r="AP129" s="619"/>
      <c r="AQ129" s="681" t="s">
        <v>1126</v>
      </c>
      <c r="AR129" s="682" t="s">
        <v>1129</v>
      </c>
      <c r="AS129" s="682">
        <v>16367573.869999999</v>
      </c>
      <c r="AT129" s="682">
        <v>16081472.52</v>
      </c>
      <c r="AU129" s="682">
        <v>16026304.43</v>
      </c>
      <c r="AV129" s="682">
        <v>15831594.42</v>
      </c>
      <c r="AW129" s="682">
        <v>14987208.210000001</v>
      </c>
      <c r="AX129" s="682">
        <v>14408587.35</v>
      </c>
      <c r="AY129" s="682">
        <v>14408587.35</v>
      </c>
      <c r="AZ129" s="682">
        <v>14355091.24</v>
      </c>
      <c r="BA129" s="682">
        <v>13955333.710000001</v>
      </c>
      <c r="BB129" s="682">
        <v>10888140.609999999</v>
      </c>
      <c r="BC129" s="682">
        <v>6761355.0700000003</v>
      </c>
      <c r="BD129" s="682">
        <v>6317794.0300000003</v>
      </c>
      <c r="BE129" s="682">
        <v>3221817.77</v>
      </c>
      <c r="BF129" s="682">
        <v>2242421.0699999998</v>
      </c>
      <c r="BG129" s="682">
        <v>2242421.0699999998</v>
      </c>
      <c r="BH129" s="682">
        <v>1871003.01</v>
      </c>
      <c r="BI129" s="682">
        <v>341537.29</v>
      </c>
      <c r="BJ129" s="682">
        <v>332979.55</v>
      </c>
      <c r="BK129" s="682">
        <v>332979.55</v>
      </c>
      <c r="BL129" s="682">
        <v>332979.55</v>
      </c>
      <c r="BM129" s="682" t="s">
        <v>1128</v>
      </c>
      <c r="BN129" s="682" t="s">
        <v>1016</v>
      </c>
      <c r="BO129" s="682" t="s">
        <v>1016</v>
      </c>
      <c r="BP129" s="682" t="s">
        <v>1016</v>
      </c>
      <c r="BQ129" s="682" t="s">
        <v>1016</v>
      </c>
      <c r="BR129" s="682" t="s">
        <v>1016</v>
      </c>
      <c r="BS129" s="682" t="s">
        <v>1016</v>
      </c>
      <c r="BT129" s="683"/>
      <c r="BU129" s="160"/>
    </row>
    <row r="130" spans="2:73" ht="15.75">
      <c r="B130" s="674" t="s">
        <v>208</v>
      </c>
      <c r="C130" s="674" t="s">
        <v>1111</v>
      </c>
      <c r="D130" s="674" t="s">
        <v>1133</v>
      </c>
      <c r="E130" s="674" t="s">
        <v>1107</v>
      </c>
      <c r="F130" s="674" t="s">
        <v>1113</v>
      </c>
      <c r="G130" s="674" t="s">
        <v>1108</v>
      </c>
      <c r="H130" s="871">
        <v>2013</v>
      </c>
      <c r="I130" s="630" t="s">
        <v>1125</v>
      </c>
      <c r="J130" s="630"/>
      <c r="K130" s="619"/>
      <c r="L130" s="681" t="s">
        <v>1016</v>
      </c>
      <c r="M130" s="682" t="s">
        <v>1016</v>
      </c>
      <c r="N130" s="682">
        <v>452.64</v>
      </c>
      <c r="O130" s="682">
        <v>452.64</v>
      </c>
      <c r="P130" s="682">
        <v>446.58</v>
      </c>
      <c r="Q130" s="682">
        <v>414.18</v>
      </c>
      <c r="R130" s="682">
        <v>176.77</v>
      </c>
      <c r="S130" s="682">
        <v>176.77</v>
      </c>
      <c r="T130" s="682">
        <v>176.77</v>
      </c>
      <c r="U130" s="682">
        <v>176.77</v>
      </c>
      <c r="V130" s="682">
        <v>176.77</v>
      </c>
      <c r="W130" s="682">
        <v>176.77</v>
      </c>
      <c r="X130" s="682">
        <v>169.55</v>
      </c>
      <c r="Y130" s="682">
        <v>167.08</v>
      </c>
      <c r="Z130" s="682" t="s">
        <v>1016</v>
      </c>
      <c r="AA130" s="682" t="s">
        <v>1016</v>
      </c>
      <c r="AB130" s="682" t="s">
        <v>1016</v>
      </c>
      <c r="AC130" s="682" t="s">
        <v>1016</v>
      </c>
      <c r="AD130" s="682" t="s">
        <v>1016</v>
      </c>
      <c r="AE130" s="682" t="s">
        <v>1016</v>
      </c>
      <c r="AF130" s="682" t="s">
        <v>1016</v>
      </c>
      <c r="AG130" s="682" t="s">
        <v>1016</v>
      </c>
      <c r="AH130" s="682" t="s">
        <v>1016</v>
      </c>
      <c r="AI130" s="682" t="s">
        <v>1016</v>
      </c>
      <c r="AJ130" s="682" t="s">
        <v>1016</v>
      </c>
      <c r="AK130" s="682" t="s">
        <v>1016</v>
      </c>
      <c r="AL130" s="682" t="s">
        <v>1016</v>
      </c>
      <c r="AM130" s="682" t="s">
        <v>1016</v>
      </c>
      <c r="AN130" s="682" t="s">
        <v>1016</v>
      </c>
      <c r="AO130" s="683" t="s">
        <v>1126</v>
      </c>
      <c r="AP130" s="619"/>
      <c r="AQ130" s="681" t="s">
        <v>1126</v>
      </c>
      <c r="AR130" s="682" t="s">
        <v>1129</v>
      </c>
      <c r="AS130" s="682">
        <v>1442488.62</v>
      </c>
      <c r="AT130" s="682">
        <v>1442488.62</v>
      </c>
      <c r="AU130" s="682">
        <v>1420164.9</v>
      </c>
      <c r="AV130" s="682">
        <v>1300853.1399999999</v>
      </c>
      <c r="AW130" s="682">
        <v>586963</v>
      </c>
      <c r="AX130" s="682">
        <v>586963</v>
      </c>
      <c r="AY130" s="682">
        <v>586963</v>
      </c>
      <c r="AZ130" s="682">
        <v>586963</v>
      </c>
      <c r="BA130" s="682">
        <v>586963</v>
      </c>
      <c r="BB130" s="682">
        <v>586963</v>
      </c>
      <c r="BC130" s="682">
        <v>521429.88</v>
      </c>
      <c r="BD130" s="682">
        <v>511193.5</v>
      </c>
      <c r="BE130" s="682" t="s">
        <v>1127</v>
      </c>
      <c r="BF130" s="682" t="s">
        <v>1127</v>
      </c>
      <c r="BG130" s="682" t="s">
        <v>1127</v>
      </c>
      <c r="BH130" s="682" t="s">
        <v>1127</v>
      </c>
      <c r="BI130" s="682" t="s">
        <v>1127</v>
      </c>
      <c r="BJ130" s="682" t="s">
        <v>1127</v>
      </c>
      <c r="BK130" s="682" t="s">
        <v>1127</v>
      </c>
      <c r="BL130" s="682" t="s">
        <v>1127</v>
      </c>
      <c r="BM130" s="682" t="s">
        <v>1128</v>
      </c>
      <c r="BN130" s="682" t="s">
        <v>1016</v>
      </c>
      <c r="BO130" s="682" t="s">
        <v>1016</v>
      </c>
      <c r="BP130" s="682" t="s">
        <v>1016</v>
      </c>
      <c r="BQ130" s="682" t="s">
        <v>1016</v>
      </c>
      <c r="BR130" s="682" t="s">
        <v>1016</v>
      </c>
      <c r="BS130" s="682" t="s">
        <v>1016</v>
      </c>
      <c r="BT130" s="683"/>
      <c r="BU130" s="160"/>
    </row>
    <row r="131" spans="2:73" ht="15.75">
      <c r="B131" s="674" t="s">
        <v>208</v>
      </c>
      <c r="C131" s="674" t="s">
        <v>1106</v>
      </c>
      <c r="D131" s="674" t="s">
        <v>1134</v>
      </c>
      <c r="E131" s="674" t="s">
        <v>1107</v>
      </c>
      <c r="F131" s="674" t="s">
        <v>29</v>
      </c>
      <c r="G131" s="674" t="s">
        <v>1108</v>
      </c>
      <c r="H131" s="871">
        <v>2013</v>
      </c>
      <c r="I131" s="630" t="s">
        <v>1125</v>
      </c>
      <c r="J131" s="630"/>
      <c r="K131" s="619"/>
      <c r="L131" s="681" t="s">
        <v>1016</v>
      </c>
      <c r="M131" s="682" t="s">
        <v>1016</v>
      </c>
      <c r="N131" s="682">
        <v>20.88</v>
      </c>
      <c r="O131" s="682">
        <v>20.88</v>
      </c>
      <c r="P131" s="682">
        <v>20.13</v>
      </c>
      <c r="Q131" s="682">
        <v>17.260000000000002</v>
      </c>
      <c r="R131" s="682">
        <v>17.260000000000002</v>
      </c>
      <c r="S131" s="682">
        <v>17.260000000000002</v>
      </c>
      <c r="T131" s="682">
        <v>17.260000000000002</v>
      </c>
      <c r="U131" s="682">
        <v>17.23</v>
      </c>
      <c r="V131" s="682">
        <v>12.89</v>
      </c>
      <c r="W131" s="682">
        <v>12.89</v>
      </c>
      <c r="X131" s="682">
        <v>10.35</v>
      </c>
      <c r="Y131" s="682">
        <v>10.35</v>
      </c>
      <c r="Z131" s="682">
        <v>10.35</v>
      </c>
      <c r="AA131" s="682">
        <v>10.34</v>
      </c>
      <c r="AB131" s="682">
        <v>10.34</v>
      </c>
      <c r="AC131" s="682">
        <v>10.33</v>
      </c>
      <c r="AD131" s="682">
        <v>10.01</v>
      </c>
      <c r="AE131" s="682">
        <v>5.87</v>
      </c>
      <c r="AF131" s="682">
        <v>5.87</v>
      </c>
      <c r="AG131" s="682">
        <v>5.87</v>
      </c>
      <c r="AH131" s="682" t="s">
        <v>1016</v>
      </c>
      <c r="AI131" s="682" t="s">
        <v>1016</v>
      </c>
      <c r="AJ131" s="682" t="s">
        <v>1016</v>
      </c>
      <c r="AK131" s="682" t="s">
        <v>1016</v>
      </c>
      <c r="AL131" s="682" t="s">
        <v>1016</v>
      </c>
      <c r="AM131" s="682" t="s">
        <v>1016</v>
      </c>
      <c r="AN131" s="682" t="s">
        <v>1016</v>
      </c>
      <c r="AO131" s="683" t="s">
        <v>1126</v>
      </c>
      <c r="AP131" s="619"/>
      <c r="AQ131" s="681" t="s">
        <v>1126</v>
      </c>
      <c r="AR131" s="682" t="s">
        <v>1129</v>
      </c>
      <c r="AS131" s="682">
        <v>311605.62</v>
      </c>
      <c r="AT131" s="682">
        <v>311605.62</v>
      </c>
      <c r="AU131" s="682">
        <v>299597.62</v>
      </c>
      <c r="AV131" s="682">
        <v>253821.01</v>
      </c>
      <c r="AW131" s="682">
        <v>253821.01</v>
      </c>
      <c r="AX131" s="682">
        <v>253821.01</v>
      </c>
      <c r="AY131" s="682">
        <v>253821.01</v>
      </c>
      <c r="AZ131" s="682">
        <v>253609.48</v>
      </c>
      <c r="BA131" s="682">
        <v>184416.72</v>
      </c>
      <c r="BB131" s="682">
        <v>184416.72</v>
      </c>
      <c r="BC131" s="682">
        <v>167680.19</v>
      </c>
      <c r="BD131" s="682">
        <v>165292.35</v>
      </c>
      <c r="BE131" s="682">
        <v>165292.35</v>
      </c>
      <c r="BF131" s="682">
        <v>164612.85999999999</v>
      </c>
      <c r="BG131" s="682">
        <v>164612.85999999999</v>
      </c>
      <c r="BH131" s="682">
        <v>164473.54</v>
      </c>
      <c r="BI131" s="682">
        <v>159391.09</v>
      </c>
      <c r="BJ131" s="682">
        <v>93559.039999999994</v>
      </c>
      <c r="BK131" s="682">
        <v>93559.039999999994</v>
      </c>
      <c r="BL131" s="682">
        <v>93559.039999999994</v>
      </c>
      <c r="BM131" s="682" t="s">
        <v>1128</v>
      </c>
      <c r="BN131" s="682" t="s">
        <v>1016</v>
      </c>
      <c r="BO131" s="682" t="s">
        <v>1016</v>
      </c>
      <c r="BP131" s="682" t="s">
        <v>1016</v>
      </c>
      <c r="BQ131" s="682" t="s">
        <v>1016</v>
      </c>
      <c r="BR131" s="682" t="s">
        <v>1016</v>
      </c>
      <c r="BS131" s="682" t="s">
        <v>1016</v>
      </c>
      <c r="BT131" s="683"/>
      <c r="BU131" s="160"/>
    </row>
    <row r="132" spans="2:73" ht="15.75">
      <c r="B132" s="674" t="s">
        <v>208</v>
      </c>
      <c r="C132" s="674" t="s">
        <v>1106</v>
      </c>
      <c r="D132" s="674" t="s">
        <v>2</v>
      </c>
      <c r="E132" s="674" t="s">
        <v>1107</v>
      </c>
      <c r="F132" s="674" t="s">
        <v>29</v>
      </c>
      <c r="G132" s="674" t="s">
        <v>1108</v>
      </c>
      <c r="H132" s="871">
        <v>2013</v>
      </c>
      <c r="I132" s="630" t="s">
        <v>1125</v>
      </c>
      <c r="J132" s="630"/>
      <c r="K132" s="619"/>
      <c r="L132" s="681" t="s">
        <v>1016</v>
      </c>
      <c r="M132" s="682" t="s">
        <v>1016</v>
      </c>
      <c r="N132" s="682">
        <v>36.880000000000003</v>
      </c>
      <c r="O132" s="682">
        <v>36.880000000000003</v>
      </c>
      <c r="P132" s="682">
        <v>36.880000000000003</v>
      </c>
      <c r="Q132" s="682">
        <v>36.880000000000003</v>
      </c>
      <c r="R132" s="682" t="s">
        <v>1016</v>
      </c>
      <c r="S132" s="682" t="s">
        <v>1016</v>
      </c>
      <c r="T132" s="682" t="s">
        <v>1016</v>
      </c>
      <c r="U132" s="682" t="s">
        <v>1016</v>
      </c>
      <c r="V132" s="682" t="s">
        <v>1016</v>
      </c>
      <c r="W132" s="682" t="s">
        <v>1016</v>
      </c>
      <c r="X132" s="682" t="s">
        <v>1016</v>
      </c>
      <c r="Y132" s="682" t="s">
        <v>1016</v>
      </c>
      <c r="Z132" s="682" t="s">
        <v>1016</v>
      </c>
      <c r="AA132" s="682" t="s">
        <v>1016</v>
      </c>
      <c r="AB132" s="682" t="s">
        <v>1016</v>
      </c>
      <c r="AC132" s="682" t="s">
        <v>1016</v>
      </c>
      <c r="AD132" s="682" t="s">
        <v>1016</v>
      </c>
      <c r="AE132" s="682" t="s">
        <v>1016</v>
      </c>
      <c r="AF132" s="682" t="s">
        <v>1016</v>
      </c>
      <c r="AG132" s="682" t="s">
        <v>1016</v>
      </c>
      <c r="AH132" s="682" t="s">
        <v>1016</v>
      </c>
      <c r="AI132" s="682" t="s">
        <v>1016</v>
      </c>
      <c r="AJ132" s="682" t="s">
        <v>1016</v>
      </c>
      <c r="AK132" s="682" t="s">
        <v>1016</v>
      </c>
      <c r="AL132" s="682" t="s">
        <v>1016</v>
      </c>
      <c r="AM132" s="682" t="s">
        <v>1016</v>
      </c>
      <c r="AN132" s="682" t="s">
        <v>1016</v>
      </c>
      <c r="AO132" s="683" t="s">
        <v>1126</v>
      </c>
      <c r="AP132" s="619"/>
      <c r="AQ132" s="681" t="s">
        <v>1126</v>
      </c>
      <c r="AR132" s="682" t="s">
        <v>1129</v>
      </c>
      <c r="AS132" s="682">
        <v>65760.3</v>
      </c>
      <c r="AT132" s="682">
        <v>65760.3</v>
      </c>
      <c r="AU132" s="682">
        <v>65760.3</v>
      </c>
      <c r="AV132" s="682">
        <v>65760.3</v>
      </c>
      <c r="AW132" s="682" t="s">
        <v>1015</v>
      </c>
      <c r="AX132" s="682" t="s">
        <v>1015</v>
      </c>
      <c r="AY132" s="682" t="s">
        <v>1015</v>
      </c>
      <c r="AZ132" s="682" t="s">
        <v>1015</v>
      </c>
      <c r="BA132" s="682" t="s">
        <v>1015</v>
      </c>
      <c r="BB132" s="682" t="s">
        <v>1015</v>
      </c>
      <c r="BC132" s="682" t="s">
        <v>1127</v>
      </c>
      <c r="BD132" s="682" t="s">
        <v>1127</v>
      </c>
      <c r="BE132" s="682" t="s">
        <v>1127</v>
      </c>
      <c r="BF132" s="682" t="s">
        <v>1127</v>
      </c>
      <c r="BG132" s="682" t="s">
        <v>1127</v>
      </c>
      <c r="BH132" s="682" t="s">
        <v>1127</v>
      </c>
      <c r="BI132" s="682" t="s">
        <v>1127</v>
      </c>
      <c r="BJ132" s="682" t="s">
        <v>1127</v>
      </c>
      <c r="BK132" s="682" t="s">
        <v>1127</v>
      </c>
      <c r="BL132" s="682" t="s">
        <v>1127</v>
      </c>
      <c r="BM132" s="682" t="s">
        <v>1128</v>
      </c>
      <c r="BN132" s="682" t="s">
        <v>1016</v>
      </c>
      <c r="BO132" s="682" t="s">
        <v>1016</v>
      </c>
      <c r="BP132" s="682" t="s">
        <v>1016</v>
      </c>
      <c r="BQ132" s="682" t="s">
        <v>1016</v>
      </c>
      <c r="BR132" s="682" t="s">
        <v>1016</v>
      </c>
      <c r="BS132" s="682" t="s">
        <v>1016</v>
      </c>
      <c r="BT132" s="683"/>
      <c r="BU132" s="160"/>
    </row>
    <row r="133" spans="2:73" ht="15.75">
      <c r="B133" s="674" t="s">
        <v>208</v>
      </c>
      <c r="C133" s="674" t="s">
        <v>1106</v>
      </c>
      <c r="D133" s="674" t="s">
        <v>1</v>
      </c>
      <c r="E133" s="674" t="s">
        <v>1107</v>
      </c>
      <c r="F133" s="674" t="s">
        <v>29</v>
      </c>
      <c r="G133" s="674" t="s">
        <v>1108</v>
      </c>
      <c r="H133" s="871">
        <v>2013</v>
      </c>
      <c r="I133" s="630" t="s">
        <v>1125</v>
      </c>
      <c r="J133" s="630"/>
      <c r="K133" s="619"/>
      <c r="L133" s="681" t="s">
        <v>1016</v>
      </c>
      <c r="M133" s="682" t="s">
        <v>1016</v>
      </c>
      <c r="N133" s="682">
        <v>57.42</v>
      </c>
      <c r="O133" s="682">
        <v>57.42</v>
      </c>
      <c r="P133" s="682">
        <v>57.42</v>
      </c>
      <c r="Q133" s="682">
        <v>56.06</v>
      </c>
      <c r="R133" s="682">
        <v>32.590000000000003</v>
      </c>
      <c r="S133" s="682" t="s">
        <v>1016</v>
      </c>
      <c r="T133" s="682" t="s">
        <v>1016</v>
      </c>
      <c r="U133" s="682" t="s">
        <v>1016</v>
      </c>
      <c r="V133" s="682" t="s">
        <v>1016</v>
      </c>
      <c r="W133" s="682" t="s">
        <v>1016</v>
      </c>
      <c r="X133" s="682" t="s">
        <v>1016</v>
      </c>
      <c r="Y133" s="682" t="s">
        <v>1016</v>
      </c>
      <c r="Z133" s="682" t="s">
        <v>1016</v>
      </c>
      <c r="AA133" s="682" t="s">
        <v>1016</v>
      </c>
      <c r="AB133" s="682" t="s">
        <v>1016</v>
      </c>
      <c r="AC133" s="682" t="s">
        <v>1016</v>
      </c>
      <c r="AD133" s="682" t="s">
        <v>1016</v>
      </c>
      <c r="AE133" s="682" t="s">
        <v>1016</v>
      </c>
      <c r="AF133" s="682" t="s">
        <v>1016</v>
      </c>
      <c r="AG133" s="682" t="s">
        <v>1016</v>
      </c>
      <c r="AH133" s="682" t="s">
        <v>1016</v>
      </c>
      <c r="AI133" s="682" t="s">
        <v>1016</v>
      </c>
      <c r="AJ133" s="682" t="s">
        <v>1016</v>
      </c>
      <c r="AK133" s="682" t="s">
        <v>1016</v>
      </c>
      <c r="AL133" s="682" t="s">
        <v>1016</v>
      </c>
      <c r="AM133" s="682" t="s">
        <v>1016</v>
      </c>
      <c r="AN133" s="682" t="s">
        <v>1016</v>
      </c>
      <c r="AO133" s="683" t="s">
        <v>1126</v>
      </c>
      <c r="AP133" s="619"/>
      <c r="AQ133" s="681" t="s">
        <v>1126</v>
      </c>
      <c r="AR133" s="682" t="s">
        <v>1129</v>
      </c>
      <c r="AS133" s="682">
        <v>372961.41</v>
      </c>
      <c r="AT133" s="682">
        <v>372961.41</v>
      </c>
      <c r="AU133" s="682">
        <v>372961.41</v>
      </c>
      <c r="AV133" s="682">
        <v>371628.33</v>
      </c>
      <c r="AW133" s="682">
        <v>221737.68</v>
      </c>
      <c r="AX133" s="682" t="s">
        <v>1015</v>
      </c>
      <c r="AY133" s="682" t="s">
        <v>1015</v>
      </c>
      <c r="AZ133" s="682" t="s">
        <v>1015</v>
      </c>
      <c r="BA133" s="682" t="s">
        <v>1015</v>
      </c>
      <c r="BB133" s="682" t="s">
        <v>1015</v>
      </c>
      <c r="BC133" s="682" t="s">
        <v>1127</v>
      </c>
      <c r="BD133" s="682" t="s">
        <v>1127</v>
      </c>
      <c r="BE133" s="682" t="s">
        <v>1127</v>
      </c>
      <c r="BF133" s="682" t="s">
        <v>1127</v>
      </c>
      <c r="BG133" s="682" t="s">
        <v>1127</v>
      </c>
      <c r="BH133" s="682" t="s">
        <v>1127</v>
      </c>
      <c r="BI133" s="682" t="s">
        <v>1127</v>
      </c>
      <c r="BJ133" s="682" t="s">
        <v>1127</v>
      </c>
      <c r="BK133" s="682" t="s">
        <v>1127</v>
      </c>
      <c r="BL133" s="682" t="s">
        <v>1127</v>
      </c>
      <c r="BM133" s="682" t="s">
        <v>1128</v>
      </c>
      <c r="BN133" s="682" t="s">
        <v>1016</v>
      </c>
      <c r="BO133" s="682" t="s">
        <v>1016</v>
      </c>
      <c r="BP133" s="682" t="s">
        <v>1016</v>
      </c>
      <c r="BQ133" s="682" t="s">
        <v>1016</v>
      </c>
      <c r="BR133" s="682" t="s">
        <v>1016</v>
      </c>
      <c r="BS133" s="682" t="s">
        <v>1016</v>
      </c>
      <c r="BT133" s="683"/>
      <c r="BU133" s="160"/>
    </row>
    <row r="134" spans="2:73" ht="15.75">
      <c r="B134" s="674" t="s">
        <v>208</v>
      </c>
      <c r="C134" s="674" t="s">
        <v>1106</v>
      </c>
      <c r="D134" s="674" t="s">
        <v>1135</v>
      </c>
      <c r="E134" s="674" t="s">
        <v>1107</v>
      </c>
      <c r="F134" s="674" t="s">
        <v>29</v>
      </c>
      <c r="G134" s="674" t="s">
        <v>1108</v>
      </c>
      <c r="H134" s="871">
        <v>2013</v>
      </c>
      <c r="I134" s="630" t="s">
        <v>1125</v>
      </c>
      <c r="J134" s="630"/>
      <c r="K134" s="619"/>
      <c r="L134" s="681" t="s">
        <v>1016</v>
      </c>
      <c r="M134" s="682" t="s">
        <v>1016</v>
      </c>
      <c r="N134" s="682">
        <v>47.85</v>
      </c>
      <c r="O134" s="682">
        <v>47.85</v>
      </c>
      <c r="P134" s="682">
        <v>45.23</v>
      </c>
      <c r="Q134" s="682">
        <v>36.26</v>
      </c>
      <c r="R134" s="682">
        <v>36.26</v>
      </c>
      <c r="S134" s="682">
        <v>36.26</v>
      </c>
      <c r="T134" s="682">
        <v>36.26</v>
      </c>
      <c r="U134" s="682">
        <v>36.19</v>
      </c>
      <c r="V134" s="682">
        <v>31.11</v>
      </c>
      <c r="W134" s="682">
        <v>31.11</v>
      </c>
      <c r="X134" s="682">
        <v>22.57</v>
      </c>
      <c r="Y134" s="682">
        <v>14.58</v>
      </c>
      <c r="Z134" s="682">
        <v>14.58</v>
      </c>
      <c r="AA134" s="682">
        <v>14.29</v>
      </c>
      <c r="AB134" s="682">
        <v>14.29</v>
      </c>
      <c r="AC134" s="682">
        <v>14.15</v>
      </c>
      <c r="AD134" s="682">
        <v>12.21</v>
      </c>
      <c r="AE134" s="682">
        <v>7.17</v>
      </c>
      <c r="AF134" s="682">
        <v>7.17</v>
      </c>
      <c r="AG134" s="682">
        <v>7.17</v>
      </c>
      <c r="AH134" s="682" t="s">
        <v>1016</v>
      </c>
      <c r="AI134" s="682" t="s">
        <v>1016</v>
      </c>
      <c r="AJ134" s="682" t="s">
        <v>1016</v>
      </c>
      <c r="AK134" s="682" t="s">
        <v>1016</v>
      </c>
      <c r="AL134" s="682" t="s">
        <v>1016</v>
      </c>
      <c r="AM134" s="682" t="s">
        <v>1016</v>
      </c>
      <c r="AN134" s="682" t="s">
        <v>1016</v>
      </c>
      <c r="AO134" s="683" t="s">
        <v>1126</v>
      </c>
      <c r="AP134" s="619"/>
      <c r="AQ134" s="681" t="s">
        <v>1126</v>
      </c>
      <c r="AR134" s="682" t="s">
        <v>1129</v>
      </c>
      <c r="AS134" s="682">
        <v>694555.22</v>
      </c>
      <c r="AT134" s="682">
        <v>694555.22</v>
      </c>
      <c r="AU134" s="682">
        <v>652706.59</v>
      </c>
      <c r="AV134" s="682">
        <v>509887.86</v>
      </c>
      <c r="AW134" s="682">
        <v>509887.86</v>
      </c>
      <c r="AX134" s="682">
        <v>509887.86</v>
      </c>
      <c r="AY134" s="682">
        <v>509887.86</v>
      </c>
      <c r="AZ134" s="682">
        <v>509286.98</v>
      </c>
      <c r="BA134" s="682">
        <v>428280.77</v>
      </c>
      <c r="BB134" s="682">
        <v>428280.77</v>
      </c>
      <c r="BC134" s="682">
        <v>372673.35</v>
      </c>
      <c r="BD134" s="682">
        <v>239592.95</v>
      </c>
      <c r="BE134" s="682">
        <v>239592.95</v>
      </c>
      <c r="BF134" s="682">
        <v>226948.82</v>
      </c>
      <c r="BG134" s="682">
        <v>226948.82</v>
      </c>
      <c r="BH134" s="682">
        <v>225325.25</v>
      </c>
      <c r="BI134" s="682">
        <v>194493.55</v>
      </c>
      <c r="BJ134" s="682">
        <v>114163.32</v>
      </c>
      <c r="BK134" s="682">
        <v>114163.32</v>
      </c>
      <c r="BL134" s="682">
        <v>114163.32</v>
      </c>
      <c r="BM134" s="682" t="s">
        <v>1128</v>
      </c>
      <c r="BN134" s="682" t="s">
        <v>1016</v>
      </c>
      <c r="BO134" s="682" t="s">
        <v>1016</v>
      </c>
      <c r="BP134" s="682" t="s">
        <v>1016</v>
      </c>
      <c r="BQ134" s="682" t="s">
        <v>1016</v>
      </c>
      <c r="BR134" s="682" t="s">
        <v>1016</v>
      </c>
      <c r="BS134" s="682" t="s">
        <v>1016</v>
      </c>
      <c r="BT134" s="683"/>
      <c r="BU134" s="160"/>
    </row>
    <row r="135" spans="2:73" ht="15.75">
      <c r="B135" s="674" t="s">
        <v>208</v>
      </c>
      <c r="C135" s="674" t="s">
        <v>1106</v>
      </c>
      <c r="D135" s="674" t="s">
        <v>14</v>
      </c>
      <c r="E135" s="674" t="s">
        <v>1107</v>
      </c>
      <c r="F135" s="674" t="s">
        <v>29</v>
      </c>
      <c r="G135" s="674" t="s">
        <v>1108</v>
      </c>
      <c r="H135" s="871">
        <v>2013</v>
      </c>
      <c r="I135" s="630" t="s">
        <v>1125</v>
      </c>
      <c r="J135" s="630"/>
      <c r="K135" s="619"/>
      <c r="L135" s="681" t="s">
        <v>1016</v>
      </c>
      <c r="M135" s="682" t="s">
        <v>1016</v>
      </c>
      <c r="N135" s="682">
        <v>808.2</v>
      </c>
      <c r="O135" s="682">
        <v>803.43</v>
      </c>
      <c r="P135" s="682">
        <v>798.16</v>
      </c>
      <c r="Q135" s="682">
        <v>781.05</v>
      </c>
      <c r="R135" s="682">
        <v>772.75</v>
      </c>
      <c r="S135" s="682">
        <v>766.54</v>
      </c>
      <c r="T135" s="682">
        <v>759.32</v>
      </c>
      <c r="U135" s="682">
        <v>759.32</v>
      </c>
      <c r="V135" s="682">
        <v>689.11</v>
      </c>
      <c r="W135" s="682">
        <v>669.28</v>
      </c>
      <c r="X135" s="682">
        <v>656.32</v>
      </c>
      <c r="Y135" s="682">
        <v>656.22</v>
      </c>
      <c r="Z135" s="682">
        <v>650.42999999999995</v>
      </c>
      <c r="AA135" s="682">
        <v>650.42999999999995</v>
      </c>
      <c r="AB135" s="682">
        <v>577.08000000000004</v>
      </c>
      <c r="AC135" s="682">
        <v>574</v>
      </c>
      <c r="AD135" s="682">
        <v>574</v>
      </c>
      <c r="AE135" s="682">
        <v>574</v>
      </c>
      <c r="AF135" s="682">
        <v>574</v>
      </c>
      <c r="AG135" s="682">
        <v>574</v>
      </c>
      <c r="AH135" s="682">
        <v>8.2200000000000006</v>
      </c>
      <c r="AI135" s="682" t="s">
        <v>1016</v>
      </c>
      <c r="AJ135" s="682" t="s">
        <v>1016</v>
      </c>
      <c r="AK135" s="682" t="s">
        <v>1016</v>
      </c>
      <c r="AL135" s="682" t="s">
        <v>1016</v>
      </c>
      <c r="AM135" s="682" t="s">
        <v>1016</v>
      </c>
      <c r="AN135" s="682" t="s">
        <v>1016</v>
      </c>
      <c r="AO135" s="683" t="s">
        <v>1126</v>
      </c>
      <c r="AP135" s="619"/>
      <c r="AQ135" s="681" t="s">
        <v>1126</v>
      </c>
      <c r="AR135" s="682" t="s">
        <v>1129</v>
      </c>
      <c r="AS135" s="682">
        <v>4634361.9000000004</v>
      </c>
      <c r="AT135" s="682">
        <v>4542445.75</v>
      </c>
      <c r="AU135" s="682">
        <v>4441123.32</v>
      </c>
      <c r="AV135" s="682">
        <v>4111707.9</v>
      </c>
      <c r="AW135" s="682">
        <v>3950956.45</v>
      </c>
      <c r="AX135" s="682">
        <v>3831293.59</v>
      </c>
      <c r="AY135" s="682">
        <v>3692430.59</v>
      </c>
      <c r="AZ135" s="682">
        <v>3684889.09</v>
      </c>
      <c r="BA135" s="682">
        <v>2333239.33</v>
      </c>
      <c r="BB135" s="682">
        <v>2314718.1</v>
      </c>
      <c r="BC135" s="682">
        <v>2185230.02</v>
      </c>
      <c r="BD135" s="682">
        <v>2111270.15</v>
      </c>
      <c r="BE135" s="682">
        <v>2092024.95</v>
      </c>
      <c r="BF135" s="682">
        <v>2092024.95</v>
      </c>
      <c r="BG135" s="682">
        <v>1517726.61</v>
      </c>
      <c r="BH135" s="682">
        <v>1492359.15</v>
      </c>
      <c r="BI135" s="682">
        <v>1492359.15</v>
      </c>
      <c r="BJ135" s="682">
        <v>1492359.15</v>
      </c>
      <c r="BK135" s="682">
        <v>1492359.15</v>
      </c>
      <c r="BL135" s="682">
        <v>1492359.15</v>
      </c>
      <c r="BM135" s="682">
        <v>60612.15</v>
      </c>
      <c r="BN135" s="682" t="s">
        <v>1016</v>
      </c>
      <c r="BO135" s="682" t="s">
        <v>1016</v>
      </c>
      <c r="BP135" s="682" t="s">
        <v>1016</v>
      </c>
      <c r="BQ135" s="682" t="s">
        <v>1016</v>
      </c>
      <c r="BR135" s="682" t="s">
        <v>1016</v>
      </c>
      <c r="BS135" s="682" t="s">
        <v>1016</v>
      </c>
      <c r="BT135" s="683"/>
      <c r="BU135" s="160"/>
    </row>
    <row r="136" spans="2:73" ht="15.75">
      <c r="B136" s="674" t="s">
        <v>208</v>
      </c>
      <c r="C136" s="674" t="s">
        <v>1106</v>
      </c>
      <c r="D136" s="674" t="s">
        <v>1136</v>
      </c>
      <c r="E136" s="674" t="s">
        <v>1107</v>
      </c>
      <c r="F136" s="674" t="s">
        <v>29</v>
      </c>
      <c r="G136" s="674" t="s">
        <v>1108</v>
      </c>
      <c r="H136" s="871">
        <v>2012</v>
      </c>
      <c r="I136" s="630" t="s">
        <v>1125</v>
      </c>
      <c r="J136" s="630"/>
      <c r="K136" s="619"/>
      <c r="L136" s="681" t="s">
        <v>1016</v>
      </c>
      <c r="M136" s="682">
        <v>15.98</v>
      </c>
      <c r="N136" s="682">
        <v>15.98</v>
      </c>
      <c r="O136" s="682">
        <v>15.98</v>
      </c>
      <c r="P136" s="682">
        <v>15.98</v>
      </c>
      <c r="Q136" s="682">
        <v>15.98</v>
      </c>
      <c r="R136" s="682">
        <v>15.98</v>
      </c>
      <c r="S136" s="682">
        <v>15.98</v>
      </c>
      <c r="T136" s="682">
        <v>15.98</v>
      </c>
      <c r="U136" s="682">
        <v>15.98</v>
      </c>
      <c r="V136" s="682">
        <v>15.98</v>
      </c>
      <c r="W136" s="682">
        <v>15.98</v>
      </c>
      <c r="X136" s="682">
        <v>15.98</v>
      </c>
      <c r="Y136" s="682">
        <v>15.98</v>
      </c>
      <c r="Z136" s="682">
        <v>15.98</v>
      </c>
      <c r="AA136" s="682">
        <v>15.98</v>
      </c>
      <c r="AB136" s="682">
        <v>15.98</v>
      </c>
      <c r="AC136" s="682">
        <v>15.98</v>
      </c>
      <c r="AD136" s="682">
        <v>15.98</v>
      </c>
      <c r="AE136" s="682">
        <v>15.98</v>
      </c>
      <c r="AF136" s="682">
        <v>12.03</v>
      </c>
      <c r="AG136" s="682" t="s">
        <v>1016</v>
      </c>
      <c r="AH136" s="682" t="s">
        <v>1016</v>
      </c>
      <c r="AI136" s="682" t="s">
        <v>1016</v>
      </c>
      <c r="AJ136" s="682" t="s">
        <v>1016</v>
      </c>
      <c r="AK136" s="682" t="s">
        <v>1016</v>
      </c>
      <c r="AL136" s="682" t="s">
        <v>1016</v>
      </c>
      <c r="AM136" s="682" t="s">
        <v>1016</v>
      </c>
      <c r="AN136" s="682" t="s">
        <v>1016</v>
      </c>
      <c r="AO136" s="683" t="s">
        <v>1126</v>
      </c>
      <c r="AP136" s="619"/>
      <c r="AQ136" s="681" t="s">
        <v>1126</v>
      </c>
      <c r="AR136" s="682">
        <v>30424.01</v>
      </c>
      <c r="AS136" s="682">
        <v>30424.01</v>
      </c>
      <c r="AT136" s="682">
        <v>30424.01</v>
      </c>
      <c r="AU136" s="682">
        <v>30424.01</v>
      </c>
      <c r="AV136" s="682">
        <v>30424.01</v>
      </c>
      <c r="AW136" s="682">
        <v>30424.01</v>
      </c>
      <c r="AX136" s="682">
        <v>30424.01</v>
      </c>
      <c r="AY136" s="682">
        <v>30424.01</v>
      </c>
      <c r="AZ136" s="682">
        <v>30424.01</v>
      </c>
      <c r="BA136" s="682">
        <v>30424.01</v>
      </c>
      <c r="BB136" s="682">
        <v>30424.01</v>
      </c>
      <c r="BC136" s="682">
        <v>30424.01</v>
      </c>
      <c r="BD136" s="682">
        <v>30424.01</v>
      </c>
      <c r="BE136" s="682">
        <v>30424.01</v>
      </c>
      <c r="BF136" s="682">
        <v>30424.01</v>
      </c>
      <c r="BG136" s="682">
        <v>30424.01</v>
      </c>
      <c r="BH136" s="682">
        <v>30424.01</v>
      </c>
      <c r="BI136" s="682">
        <v>30424.01</v>
      </c>
      <c r="BJ136" s="682">
        <v>26486.080000000002</v>
      </c>
      <c r="BK136" s="682" t="s">
        <v>1127</v>
      </c>
      <c r="BL136" s="682" t="s">
        <v>1127</v>
      </c>
      <c r="BM136" s="682" t="s">
        <v>1128</v>
      </c>
      <c r="BN136" s="682" t="s">
        <v>1016</v>
      </c>
      <c r="BO136" s="682" t="s">
        <v>1016</v>
      </c>
      <c r="BP136" s="682" t="s">
        <v>1016</v>
      </c>
      <c r="BQ136" s="682" t="s">
        <v>1016</v>
      </c>
      <c r="BR136" s="682" t="s">
        <v>1016</v>
      </c>
      <c r="BS136" s="682" t="s">
        <v>1016</v>
      </c>
      <c r="BT136" s="683"/>
      <c r="BU136" s="160"/>
    </row>
    <row r="137" spans="2:73" ht="15.75">
      <c r="B137" s="674" t="s">
        <v>208</v>
      </c>
      <c r="C137" s="674" t="s">
        <v>1106</v>
      </c>
      <c r="D137" s="674" t="s">
        <v>1136</v>
      </c>
      <c r="E137" s="674" t="s">
        <v>1107</v>
      </c>
      <c r="F137" s="674" t="s">
        <v>29</v>
      </c>
      <c r="G137" s="674" t="s">
        <v>1108</v>
      </c>
      <c r="H137" s="871">
        <v>2013</v>
      </c>
      <c r="I137" s="630" t="s">
        <v>1125</v>
      </c>
      <c r="J137" s="630"/>
      <c r="K137" s="619"/>
      <c r="L137" s="681" t="s">
        <v>1016</v>
      </c>
      <c r="M137" s="682" t="s">
        <v>1016</v>
      </c>
      <c r="N137" s="682">
        <v>974.16</v>
      </c>
      <c r="O137" s="682">
        <v>974.16</v>
      </c>
      <c r="P137" s="682">
        <v>974.16</v>
      </c>
      <c r="Q137" s="682">
        <v>974.16</v>
      </c>
      <c r="R137" s="682">
        <v>974.16</v>
      </c>
      <c r="S137" s="682">
        <v>974.16</v>
      </c>
      <c r="T137" s="682">
        <v>974.16</v>
      </c>
      <c r="U137" s="682">
        <v>974.16</v>
      </c>
      <c r="V137" s="682">
        <v>974.16</v>
      </c>
      <c r="W137" s="682">
        <v>974.16</v>
      </c>
      <c r="X137" s="682">
        <v>974.16</v>
      </c>
      <c r="Y137" s="682">
        <v>974.16</v>
      </c>
      <c r="Z137" s="682">
        <v>974.16</v>
      </c>
      <c r="AA137" s="682">
        <v>974.16</v>
      </c>
      <c r="AB137" s="682">
        <v>974.16</v>
      </c>
      <c r="AC137" s="682">
        <v>974.16</v>
      </c>
      <c r="AD137" s="682">
        <v>974.16</v>
      </c>
      <c r="AE137" s="682">
        <v>974.16</v>
      </c>
      <c r="AF137" s="682">
        <v>733.86</v>
      </c>
      <c r="AG137" s="682" t="s">
        <v>1016</v>
      </c>
      <c r="AH137" s="682" t="s">
        <v>1016</v>
      </c>
      <c r="AI137" s="682" t="s">
        <v>1016</v>
      </c>
      <c r="AJ137" s="682" t="s">
        <v>1016</v>
      </c>
      <c r="AK137" s="682" t="s">
        <v>1016</v>
      </c>
      <c r="AL137" s="682" t="s">
        <v>1016</v>
      </c>
      <c r="AM137" s="682" t="s">
        <v>1016</v>
      </c>
      <c r="AN137" s="682" t="s">
        <v>1016</v>
      </c>
      <c r="AO137" s="683" t="s">
        <v>1126</v>
      </c>
      <c r="AP137" s="619"/>
      <c r="AQ137" s="681" t="s">
        <v>1126</v>
      </c>
      <c r="AR137" s="682" t="s">
        <v>1129</v>
      </c>
      <c r="AS137" s="682">
        <v>1639841.84</v>
      </c>
      <c r="AT137" s="682">
        <v>1639841.84</v>
      </c>
      <c r="AU137" s="682">
        <v>1639841.84</v>
      </c>
      <c r="AV137" s="682">
        <v>1639841.84</v>
      </c>
      <c r="AW137" s="682">
        <v>1639841.84</v>
      </c>
      <c r="AX137" s="682">
        <v>1639841.84</v>
      </c>
      <c r="AY137" s="682">
        <v>1639841.84</v>
      </c>
      <c r="AZ137" s="682">
        <v>1639841.84</v>
      </c>
      <c r="BA137" s="682">
        <v>1639841.84</v>
      </c>
      <c r="BB137" s="682">
        <v>1639841.84</v>
      </c>
      <c r="BC137" s="682">
        <v>1639841.84</v>
      </c>
      <c r="BD137" s="682">
        <v>1639841.84</v>
      </c>
      <c r="BE137" s="682">
        <v>1639841.84</v>
      </c>
      <c r="BF137" s="682">
        <v>1639841.84</v>
      </c>
      <c r="BG137" s="682">
        <v>1639841.84</v>
      </c>
      <c r="BH137" s="682">
        <v>1639841.84</v>
      </c>
      <c r="BI137" s="682">
        <v>1639841.84</v>
      </c>
      <c r="BJ137" s="682">
        <v>1639841.84</v>
      </c>
      <c r="BK137" s="682">
        <v>1424951.53</v>
      </c>
      <c r="BL137" s="682" t="s">
        <v>1127</v>
      </c>
      <c r="BM137" s="682" t="s">
        <v>1128</v>
      </c>
      <c r="BN137" s="682" t="s">
        <v>1016</v>
      </c>
      <c r="BO137" s="682" t="s">
        <v>1016</v>
      </c>
      <c r="BP137" s="682" t="s">
        <v>1016</v>
      </c>
      <c r="BQ137" s="682" t="s">
        <v>1016</v>
      </c>
      <c r="BR137" s="682" t="s">
        <v>1016</v>
      </c>
      <c r="BS137" s="682" t="s">
        <v>1016</v>
      </c>
      <c r="BT137" s="683"/>
      <c r="BU137" s="160"/>
    </row>
    <row r="138" spans="2:73" ht="15.75" hidden="1">
      <c r="B138" s="674" t="s">
        <v>208</v>
      </c>
      <c r="C138" s="674" t="s">
        <v>1106</v>
      </c>
      <c r="D138" s="674" t="s">
        <v>1131</v>
      </c>
      <c r="E138" s="674" t="s">
        <v>1107</v>
      </c>
      <c r="F138" s="674" t="s">
        <v>29</v>
      </c>
      <c r="G138" s="674" t="s">
        <v>1110</v>
      </c>
      <c r="H138" s="871">
        <v>2006</v>
      </c>
      <c r="I138" s="630" t="s">
        <v>1125</v>
      </c>
      <c r="J138" s="630"/>
      <c r="K138" s="619"/>
      <c r="L138" s="681" t="s">
        <v>1016</v>
      </c>
      <c r="M138" s="682" t="s">
        <v>1016</v>
      </c>
      <c r="N138" s="682">
        <v>53.07</v>
      </c>
      <c r="O138" s="682" t="s">
        <v>1016</v>
      </c>
      <c r="P138" s="682" t="s">
        <v>1016</v>
      </c>
      <c r="Q138" s="682" t="s">
        <v>1016</v>
      </c>
      <c r="R138" s="682" t="s">
        <v>1016</v>
      </c>
      <c r="S138" s="682" t="s">
        <v>1016</v>
      </c>
      <c r="T138" s="682" t="s">
        <v>1016</v>
      </c>
      <c r="U138" s="682" t="s">
        <v>1016</v>
      </c>
      <c r="V138" s="682" t="s">
        <v>1016</v>
      </c>
      <c r="W138" s="682" t="s">
        <v>1016</v>
      </c>
      <c r="X138" s="682" t="s">
        <v>1016</v>
      </c>
      <c r="Y138" s="682" t="s">
        <v>1016</v>
      </c>
      <c r="Z138" s="682" t="s">
        <v>1016</v>
      </c>
      <c r="AA138" s="682" t="s">
        <v>1016</v>
      </c>
      <c r="AB138" s="682" t="s">
        <v>1016</v>
      </c>
      <c r="AC138" s="682" t="s">
        <v>1016</v>
      </c>
      <c r="AD138" s="682" t="s">
        <v>1016</v>
      </c>
      <c r="AE138" s="682" t="s">
        <v>1016</v>
      </c>
      <c r="AF138" s="682" t="s">
        <v>1016</v>
      </c>
      <c r="AG138" s="682" t="s">
        <v>1016</v>
      </c>
      <c r="AH138" s="682" t="s">
        <v>1016</v>
      </c>
      <c r="AI138" s="682" t="s">
        <v>1016</v>
      </c>
      <c r="AJ138" s="682" t="s">
        <v>1016</v>
      </c>
      <c r="AK138" s="682" t="s">
        <v>1016</v>
      </c>
      <c r="AL138" s="682" t="s">
        <v>1016</v>
      </c>
      <c r="AM138" s="682" t="s">
        <v>1016</v>
      </c>
      <c r="AN138" s="682" t="s">
        <v>1016</v>
      </c>
      <c r="AO138" s="683" t="s">
        <v>1126</v>
      </c>
      <c r="AP138" s="619"/>
      <c r="AQ138" s="681" t="s">
        <v>1126</v>
      </c>
      <c r="AR138" s="682" t="s">
        <v>1129</v>
      </c>
      <c r="AS138" s="682">
        <v>212.34</v>
      </c>
      <c r="AT138" s="682" t="s">
        <v>1015</v>
      </c>
      <c r="AU138" s="682" t="s">
        <v>1015</v>
      </c>
      <c r="AV138" s="682" t="s">
        <v>1015</v>
      </c>
      <c r="AW138" s="682" t="s">
        <v>1015</v>
      </c>
      <c r="AX138" s="682" t="s">
        <v>1015</v>
      </c>
      <c r="AY138" s="682" t="s">
        <v>1015</v>
      </c>
      <c r="AZ138" s="682" t="s">
        <v>1015</v>
      </c>
      <c r="BA138" s="682" t="s">
        <v>1015</v>
      </c>
      <c r="BB138" s="682" t="s">
        <v>1015</v>
      </c>
      <c r="BC138" s="682" t="s">
        <v>1127</v>
      </c>
      <c r="BD138" s="682" t="s">
        <v>1127</v>
      </c>
      <c r="BE138" s="682" t="s">
        <v>1127</v>
      </c>
      <c r="BF138" s="682" t="s">
        <v>1127</v>
      </c>
      <c r="BG138" s="682" t="s">
        <v>1127</v>
      </c>
      <c r="BH138" s="682" t="s">
        <v>1127</v>
      </c>
      <c r="BI138" s="682" t="s">
        <v>1127</v>
      </c>
      <c r="BJ138" s="682" t="s">
        <v>1127</v>
      </c>
      <c r="BK138" s="682" t="s">
        <v>1127</v>
      </c>
      <c r="BL138" s="682" t="s">
        <v>1127</v>
      </c>
      <c r="BM138" s="682" t="s">
        <v>1128</v>
      </c>
      <c r="BN138" s="682" t="s">
        <v>1016</v>
      </c>
      <c r="BO138" s="682" t="s">
        <v>1016</v>
      </c>
      <c r="BP138" s="682" t="s">
        <v>1016</v>
      </c>
      <c r="BQ138" s="682" t="s">
        <v>1016</v>
      </c>
      <c r="BR138" s="682" t="s">
        <v>1016</v>
      </c>
      <c r="BS138" s="682" t="s">
        <v>1016</v>
      </c>
      <c r="BT138" s="683"/>
      <c r="BU138" s="160"/>
    </row>
    <row r="139" spans="2:73" ht="15.75" hidden="1">
      <c r="B139" s="674" t="s">
        <v>208</v>
      </c>
      <c r="C139" s="674" t="s">
        <v>1106</v>
      </c>
      <c r="D139" s="674" t="s">
        <v>1131</v>
      </c>
      <c r="E139" s="674" t="s">
        <v>1107</v>
      </c>
      <c r="F139" s="674" t="s">
        <v>29</v>
      </c>
      <c r="G139" s="674" t="s">
        <v>1110</v>
      </c>
      <c r="H139" s="871">
        <v>2007</v>
      </c>
      <c r="I139" s="630" t="s">
        <v>1125</v>
      </c>
      <c r="J139" s="630"/>
      <c r="K139" s="619"/>
      <c r="L139" s="681" t="s">
        <v>1016</v>
      </c>
      <c r="M139" s="682" t="s">
        <v>1016</v>
      </c>
      <c r="N139" s="682">
        <v>156.12</v>
      </c>
      <c r="O139" s="682" t="s">
        <v>1016</v>
      </c>
      <c r="P139" s="682" t="s">
        <v>1016</v>
      </c>
      <c r="Q139" s="682" t="s">
        <v>1016</v>
      </c>
      <c r="R139" s="682" t="s">
        <v>1016</v>
      </c>
      <c r="S139" s="682" t="s">
        <v>1016</v>
      </c>
      <c r="T139" s="682" t="s">
        <v>1016</v>
      </c>
      <c r="U139" s="682" t="s">
        <v>1016</v>
      </c>
      <c r="V139" s="682" t="s">
        <v>1016</v>
      </c>
      <c r="W139" s="682" t="s">
        <v>1016</v>
      </c>
      <c r="X139" s="682" t="s">
        <v>1016</v>
      </c>
      <c r="Y139" s="682" t="s">
        <v>1016</v>
      </c>
      <c r="Z139" s="682" t="s">
        <v>1016</v>
      </c>
      <c r="AA139" s="682" t="s">
        <v>1016</v>
      </c>
      <c r="AB139" s="682" t="s">
        <v>1016</v>
      </c>
      <c r="AC139" s="682" t="s">
        <v>1016</v>
      </c>
      <c r="AD139" s="682" t="s">
        <v>1016</v>
      </c>
      <c r="AE139" s="682" t="s">
        <v>1016</v>
      </c>
      <c r="AF139" s="682" t="s">
        <v>1016</v>
      </c>
      <c r="AG139" s="682" t="s">
        <v>1016</v>
      </c>
      <c r="AH139" s="682" t="s">
        <v>1016</v>
      </c>
      <c r="AI139" s="682" t="s">
        <v>1016</v>
      </c>
      <c r="AJ139" s="682" t="s">
        <v>1016</v>
      </c>
      <c r="AK139" s="682" t="s">
        <v>1016</v>
      </c>
      <c r="AL139" s="682" t="s">
        <v>1016</v>
      </c>
      <c r="AM139" s="682" t="s">
        <v>1016</v>
      </c>
      <c r="AN139" s="682" t="s">
        <v>1016</v>
      </c>
      <c r="AO139" s="683" t="s">
        <v>1126</v>
      </c>
      <c r="AP139" s="619"/>
      <c r="AQ139" s="681" t="s">
        <v>1126</v>
      </c>
      <c r="AR139" s="682" t="s">
        <v>1129</v>
      </c>
      <c r="AS139" s="682">
        <v>572.76</v>
      </c>
      <c r="AT139" s="682" t="s">
        <v>1015</v>
      </c>
      <c r="AU139" s="682" t="s">
        <v>1015</v>
      </c>
      <c r="AV139" s="682" t="s">
        <v>1015</v>
      </c>
      <c r="AW139" s="682" t="s">
        <v>1015</v>
      </c>
      <c r="AX139" s="682" t="s">
        <v>1015</v>
      </c>
      <c r="AY139" s="682" t="s">
        <v>1015</v>
      </c>
      <c r="AZ139" s="682" t="s">
        <v>1015</v>
      </c>
      <c r="BA139" s="682" t="s">
        <v>1015</v>
      </c>
      <c r="BB139" s="682" t="s">
        <v>1015</v>
      </c>
      <c r="BC139" s="682" t="s">
        <v>1127</v>
      </c>
      <c r="BD139" s="682" t="s">
        <v>1127</v>
      </c>
      <c r="BE139" s="682" t="s">
        <v>1127</v>
      </c>
      <c r="BF139" s="682" t="s">
        <v>1127</v>
      </c>
      <c r="BG139" s="682" t="s">
        <v>1127</v>
      </c>
      <c r="BH139" s="682" t="s">
        <v>1127</v>
      </c>
      <c r="BI139" s="682" t="s">
        <v>1127</v>
      </c>
      <c r="BJ139" s="682" t="s">
        <v>1127</v>
      </c>
      <c r="BK139" s="682" t="s">
        <v>1127</v>
      </c>
      <c r="BL139" s="682" t="s">
        <v>1127</v>
      </c>
      <c r="BM139" s="682" t="s">
        <v>1128</v>
      </c>
      <c r="BN139" s="682" t="s">
        <v>1016</v>
      </c>
      <c r="BO139" s="682" t="s">
        <v>1016</v>
      </c>
      <c r="BP139" s="682" t="s">
        <v>1016</v>
      </c>
      <c r="BQ139" s="682" t="s">
        <v>1016</v>
      </c>
      <c r="BR139" s="682" t="s">
        <v>1016</v>
      </c>
      <c r="BS139" s="682" t="s">
        <v>1016</v>
      </c>
      <c r="BT139" s="683"/>
      <c r="BU139" s="160"/>
    </row>
    <row r="140" spans="2:73" ht="15.75" hidden="1">
      <c r="B140" s="674" t="s">
        <v>208</v>
      </c>
      <c r="C140" s="674" t="s">
        <v>1106</v>
      </c>
      <c r="D140" s="674" t="s">
        <v>1131</v>
      </c>
      <c r="E140" s="674" t="s">
        <v>1107</v>
      </c>
      <c r="F140" s="674" t="s">
        <v>29</v>
      </c>
      <c r="G140" s="674" t="s">
        <v>1110</v>
      </c>
      <c r="H140" s="871">
        <v>2008</v>
      </c>
      <c r="I140" s="630" t="s">
        <v>1125</v>
      </c>
      <c r="J140" s="630"/>
      <c r="K140" s="619"/>
      <c r="L140" s="681" t="s">
        <v>1016</v>
      </c>
      <c r="M140" s="682" t="s">
        <v>1016</v>
      </c>
      <c r="N140" s="682">
        <v>335</v>
      </c>
      <c r="O140" s="682" t="s">
        <v>1016</v>
      </c>
      <c r="P140" s="682" t="s">
        <v>1016</v>
      </c>
      <c r="Q140" s="682" t="s">
        <v>1016</v>
      </c>
      <c r="R140" s="682" t="s">
        <v>1016</v>
      </c>
      <c r="S140" s="682" t="s">
        <v>1016</v>
      </c>
      <c r="T140" s="682" t="s">
        <v>1016</v>
      </c>
      <c r="U140" s="682" t="s">
        <v>1016</v>
      </c>
      <c r="V140" s="682" t="s">
        <v>1016</v>
      </c>
      <c r="W140" s="682" t="s">
        <v>1016</v>
      </c>
      <c r="X140" s="682" t="s">
        <v>1016</v>
      </c>
      <c r="Y140" s="682" t="s">
        <v>1016</v>
      </c>
      <c r="Z140" s="682" t="s">
        <v>1016</v>
      </c>
      <c r="AA140" s="682" t="s">
        <v>1016</v>
      </c>
      <c r="AB140" s="682" t="s">
        <v>1016</v>
      </c>
      <c r="AC140" s="682" t="s">
        <v>1016</v>
      </c>
      <c r="AD140" s="682" t="s">
        <v>1016</v>
      </c>
      <c r="AE140" s="682" t="s">
        <v>1016</v>
      </c>
      <c r="AF140" s="682" t="s">
        <v>1016</v>
      </c>
      <c r="AG140" s="682" t="s">
        <v>1016</v>
      </c>
      <c r="AH140" s="682" t="s">
        <v>1016</v>
      </c>
      <c r="AI140" s="682" t="s">
        <v>1016</v>
      </c>
      <c r="AJ140" s="682" t="s">
        <v>1016</v>
      </c>
      <c r="AK140" s="682" t="s">
        <v>1016</v>
      </c>
      <c r="AL140" s="682" t="s">
        <v>1016</v>
      </c>
      <c r="AM140" s="682" t="s">
        <v>1016</v>
      </c>
      <c r="AN140" s="682" t="s">
        <v>1016</v>
      </c>
      <c r="AO140" s="683" t="s">
        <v>1126</v>
      </c>
      <c r="AP140" s="619"/>
      <c r="AQ140" s="681" t="s">
        <v>1126</v>
      </c>
      <c r="AR140" s="682" t="s">
        <v>1129</v>
      </c>
      <c r="AS140" s="682">
        <v>1283.28</v>
      </c>
      <c r="AT140" s="682" t="s">
        <v>1015</v>
      </c>
      <c r="AU140" s="682" t="s">
        <v>1015</v>
      </c>
      <c r="AV140" s="682" t="s">
        <v>1015</v>
      </c>
      <c r="AW140" s="682" t="s">
        <v>1015</v>
      </c>
      <c r="AX140" s="682" t="s">
        <v>1015</v>
      </c>
      <c r="AY140" s="682" t="s">
        <v>1015</v>
      </c>
      <c r="AZ140" s="682" t="s">
        <v>1015</v>
      </c>
      <c r="BA140" s="682" t="s">
        <v>1015</v>
      </c>
      <c r="BB140" s="682" t="s">
        <v>1015</v>
      </c>
      <c r="BC140" s="682" t="s">
        <v>1127</v>
      </c>
      <c r="BD140" s="682" t="s">
        <v>1127</v>
      </c>
      <c r="BE140" s="682" t="s">
        <v>1127</v>
      </c>
      <c r="BF140" s="682" t="s">
        <v>1127</v>
      </c>
      <c r="BG140" s="682" t="s">
        <v>1127</v>
      </c>
      <c r="BH140" s="682" t="s">
        <v>1127</v>
      </c>
      <c r="BI140" s="682" t="s">
        <v>1127</v>
      </c>
      <c r="BJ140" s="682" t="s">
        <v>1127</v>
      </c>
      <c r="BK140" s="682" t="s">
        <v>1127</v>
      </c>
      <c r="BL140" s="682" t="s">
        <v>1127</v>
      </c>
      <c r="BM140" s="682" t="s">
        <v>1128</v>
      </c>
      <c r="BN140" s="682" t="s">
        <v>1016</v>
      </c>
      <c r="BO140" s="682" t="s">
        <v>1016</v>
      </c>
      <c r="BP140" s="682" t="s">
        <v>1016</v>
      </c>
      <c r="BQ140" s="682" t="s">
        <v>1016</v>
      </c>
      <c r="BR140" s="682" t="s">
        <v>1016</v>
      </c>
      <c r="BS140" s="682" t="s">
        <v>1016</v>
      </c>
      <c r="BT140" s="683"/>
      <c r="BU140" s="160"/>
    </row>
    <row r="141" spans="2:73" ht="15.75" hidden="1">
      <c r="B141" s="674" t="s">
        <v>208</v>
      </c>
      <c r="C141" s="674" t="s">
        <v>1106</v>
      </c>
      <c r="D141" s="674" t="s">
        <v>1131</v>
      </c>
      <c r="E141" s="674" t="s">
        <v>1107</v>
      </c>
      <c r="F141" s="674" t="s">
        <v>29</v>
      </c>
      <c r="G141" s="674" t="s">
        <v>1110</v>
      </c>
      <c r="H141" s="871">
        <v>2009</v>
      </c>
      <c r="I141" s="630" t="s">
        <v>1125</v>
      </c>
      <c r="J141" s="630"/>
      <c r="K141" s="619"/>
      <c r="L141" s="681" t="s">
        <v>1016</v>
      </c>
      <c r="M141" s="682" t="s">
        <v>1016</v>
      </c>
      <c r="N141" s="682">
        <v>538.96</v>
      </c>
      <c r="O141" s="682" t="s">
        <v>1016</v>
      </c>
      <c r="P141" s="682" t="s">
        <v>1016</v>
      </c>
      <c r="Q141" s="682" t="s">
        <v>1016</v>
      </c>
      <c r="R141" s="682" t="s">
        <v>1016</v>
      </c>
      <c r="S141" s="682" t="s">
        <v>1016</v>
      </c>
      <c r="T141" s="682" t="s">
        <v>1016</v>
      </c>
      <c r="U141" s="682" t="s">
        <v>1016</v>
      </c>
      <c r="V141" s="682" t="s">
        <v>1016</v>
      </c>
      <c r="W141" s="682" t="s">
        <v>1016</v>
      </c>
      <c r="X141" s="682" t="s">
        <v>1016</v>
      </c>
      <c r="Y141" s="682" t="s">
        <v>1016</v>
      </c>
      <c r="Z141" s="682" t="s">
        <v>1016</v>
      </c>
      <c r="AA141" s="682" t="s">
        <v>1016</v>
      </c>
      <c r="AB141" s="682" t="s">
        <v>1016</v>
      </c>
      <c r="AC141" s="682" t="s">
        <v>1016</v>
      </c>
      <c r="AD141" s="682" t="s">
        <v>1016</v>
      </c>
      <c r="AE141" s="682" t="s">
        <v>1016</v>
      </c>
      <c r="AF141" s="682" t="s">
        <v>1016</v>
      </c>
      <c r="AG141" s="682" t="s">
        <v>1016</v>
      </c>
      <c r="AH141" s="682" t="s">
        <v>1016</v>
      </c>
      <c r="AI141" s="682" t="s">
        <v>1016</v>
      </c>
      <c r="AJ141" s="682" t="s">
        <v>1016</v>
      </c>
      <c r="AK141" s="682" t="s">
        <v>1016</v>
      </c>
      <c r="AL141" s="682" t="s">
        <v>1016</v>
      </c>
      <c r="AM141" s="682" t="s">
        <v>1016</v>
      </c>
      <c r="AN141" s="682" t="s">
        <v>1016</v>
      </c>
      <c r="AO141" s="683" t="s">
        <v>1126</v>
      </c>
      <c r="AP141" s="619"/>
      <c r="AQ141" s="681" t="s">
        <v>1126</v>
      </c>
      <c r="AR141" s="682" t="s">
        <v>1129</v>
      </c>
      <c r="AS141" s="682">
        <v>1881.73</v>
      </c>
      <c r="AT141" s="682" t="s">
        <v>1015</v>
      </c>
      <c r="AU141" s="682" t="s">
        <v>1015</v>
      </c>
      <c r="AV141" s="682" t="s">
        <v>1015</v>
      </c>
      <c r="AW141" s="682" t="s">
        <v>1015</v>
      </c>
      <c r="AX141" s="682" t="s">
        <v>1015</v>
      </c>
      <c r="AY141" s="682" t="s">
        <v>1015</v>
      </c>
      <c r="AZ141" s="682" t="s">
        <v>1015</v>
      </c>
      <c r="BA141" s="682" t="s">
        <v>1015</v>
      </c>
      <c r="BB141" s="682" t="s">
        <v>1015</v>
      </c>
      <c r="BC141" s="682" t="s">
        <v>1127</v>
      </c>
      <c r="BD141" s="682" t="s">
        <v>1127</v>
      </c>
      <c r="BE141" s="682" t="s">
        <v>1127</v>
      </c>
      <c r="BF141" s="682" t="s">
        <v>1127</v>
      </c>
      <c r="BG141" s="682" t="s">
        <v>1127</v>
      </c>
      <c r="BH141" s="682" t="s">
        <v>1127</v>
      </c>
      <c r="BI141" s="682" t="s">
        <v>1127</v>
      </c>
      <c r="BJ141" s="682" t="s">
        <v>1127</v>
      </c>
      <c r="BK141" s="682" t="s">
        <v>1127</v>
      </c>
      <c r="BL141" s="682" t="s">
        <v>1127</v>
      </c>
      <c r="BM141" s="682" t="s">
        <v>1128</v>
      </c>
      <c r="BN141" s="682" t="s">
        <v>1016</v>
      </c>
      <c r="BO141" s="682" t="s">
        <v>1016</v>
      </c>
      <c r="BP141" s="682" t="s">
        <v>1016</v>
      </c>
      <c r="BQ141" s="682" t="s">
        <v>1016</v>
      </c>
      <c r="BR141" s="682" t="s">
        <v>1016</v>
      </c>
      <c r="BS141" s="682" t="s">
        <v>1016</v>
      </c>
      <c r="BT141" s="683"/>
      <c r="BU141" s="160"/>
    </row>
    <row r="142" spans="2:73" ht="15.75" hidden="1">
      <c r="B142" s="674" t="s">
        <v>208</v>
      </c>
      <c r="C142" s="674" t="s">
        <v>1106</v>
      </c>
      <c r="D142" s="674" t="s">
        <v>1131</v>
      </c>
      <c r="E142" s="674" t="s">
        <v>1107</v>
      </c>
      <c r="F142" s="674" t="s">
        <v>29</v>
      </c>
      <c r="G142" s="674" t="s">
        <v>1110</v>
      </c>
      <c r="H142" s="871">
        <v>2010</v>
      </c>
      <c r="I142" s="630" t="s">
        <v>1125</v>
      </c>
      <c r="J142" s="630"/>
      <c r="K142" s="619"/>
      <c r="L142" s="681" t="s">
        <v>1016</v>
      </c>
      <c r="M142" s="682" t="s">
        <v>1016</v>
      </c>
      <c r="N142" s="682">
        <v>403.82</v>
      </c>
      <c r="O142" s="682" t="s">
        <v>1016</v>
      </c>
      <c r="P142" s="682" t="s">
        <v>1016</v>
      </c>
      <c r="Q142" s="682" t="s">
        <v>1016</v>
      </c>
      <c r="R142" s="682" t="s">
        <v>1016</v>
      </c>
      <c r="S142" s="682" t="s">
        <v>1016</v>
      </c>
      <c r="T142" s="682" t="s">
        <v>1016</v>
      </c>
      <c r="U142" s="682" t="s">
        <v>1016</v>
      </c>
      <c r="V142" s="682" t="s">
        <v>1016</v>
      </c>
      <c r="W142" s="682" t="s">
        <v>1016</v>
      </c>
      <c r="X142" s="682" t="s">
        <v>1016</v>
      </c>
      <c r="Y142" s="682" t="s">
        <v>1016</v>
      </c>
      <c r="Z142" s="682" t="s">
        <v>1016</v>
      </c>
      <c r="AA142" s="682" t="s">
        <v>1016</v>
      </c>
      <c r="AB142" s="682" t="s">
        <v>1016</v>
      </c>
      <c r="AC142" s="682" t="s">
        <v>1016</v>
      </c>
      <c r="AD142" s="682" t="s">
        <v>1016</v>
      </c>
      <c r="AE142" s="682" t="s">
        <v>1016</v>
      </c>
      <c r="AF142" s="682" t="s">
        <v>1016</v>
      </c>
      <c r="AG142" s="682" t="s">
        <v>1016</v>
      </c>
      <c r="AH142" s="682" t="s">
        <v>1016</v>
      </c>
      <c r="AI142" s="682" t="s">
        <v>1016</v>
      </c>
      <c r="AJ142" s="682" t="s">
        <v>1016</v>
      </c>
      <c r="AK142" s="682" t="s">
        <v>1016</v>
      </c>
      <c r="AL142" s="682" t="s">
        <v>1016</v>
      </c>
      <c r="AM142" s="682" t="s">
        <v>1016</v>
      </c>
      <c r="AN142" s="682" t="s">
        <v>1016</v>
      </c>
      <c r="AO142" s="683" t="s">
        <v>1126</v>
      </c>
      <c r="AP142" s="619"/>
      <c r="AQ142" s="681" t="s">
        <v>1126</v>
      </c>
      <c r="AR142" s="682" t="s">
        <v>1129</v>
      </c>
      <c r="AS142" s="682">
        <v>1539.44</v>
      </c>
      <c r="AT142" s="682" t="s">
        <v>1015</v>
      </c>
      <c r="AU142" s="682" t="s">
        <v>1015</v>
      </c>
      <c r="AV142" s="682" t="s">
        <v>1015</v>
      </c>
      <c r="AW142" s="682" t="s">
        <v>1015</v>
      </c>
      <c r="AX142" s="682" t="s">
        <v>1015</v>
      </c>
      <c r="AY142" s="682" t="s">
        <v>1015</v>
      </c>
      <c r="AZ142" s="682" t="s">
        <v>1015</v>
      </c>
      <c r="BA142" s="682" t="s">
        <v>1015</v>
      </c>
      <c r="BB142" s="682" t="s">
        <v>1015</v>
      </c>
      <c r="BC142" s="682" t="s">
        <v>1127</v>
      </c>
      <c r="BD142" s="682" t="s">
        <v>1127</v>
      </c>
      <c r="BE142" s="682" t="s">
        <v>1127</v>
      </c>
      <c r="BF142" s="682" t="s">
        <v>1127</v>
      </c>
      <c r="BG142" s="682" t="s">
        <v>1127</v>
      </c>
      <c r="BH142" s="682" t="s">
        <v>1127</v>
      </c>
      <c r="BI142" s="682" t="s">
        <v>1127</v>
      </c>
      <c r="BJ142" s="682" t="s">
        <v>1127</v>
      </c>
      <c r="BK142" s="682" t="s">
        <v>1127</v>
      </c>
      <c r="BL142" s="682" t="s">
        <v>1127</v>
      </c>
      <c r="BM142" s="682" t="s">
        <v>1128</v>
      </c>
      <c r="BN142" s="682" t="s">
        <v>1016</v>
      </c>
      <c r="BO142" s="682" t="s">
        <v>1016</v>
      </c>
      <c r="BP142" s="682" t="s">
        <v>1016</v>
      </c>
      <c r="BQ142" s="682" t="s">
        <v>1016</v>
      </c>
      <c r="BR142" s="682" t="s">
        <v>1016</v>
      </c>
      <c r="BS142" s="682" t="s">
        <v>1016</v>
      </c>
      <c r="BT142" s="683"/>
      <c r="BU142" s="160"/>
    </row>
    <row r="143" spans="2:73" ht="15.75" hidden="1">
      <c r="B143" s="674" t="s">
        <v>208</v>
      </c>
      <c r="C143" s="674" t="s">
        <v>1106</v>
      </c>
      <c r="D143" s="674" t="s">
        <v>1131</v>
      </c>
      <c r="E143" s="674" t="s">
        <v>1107</v>
      </c>
      <c r="F143" s="674" t="s">
        <v>29</v>
      </c>
      <c r="G143" s="674" t="s">
        <v>1110</v>
      </c>
      <c r="H143" s="871">
        <v>2011</v>
      </c>
      <c r="I143" s="630" t="s">
        <v>1125</v>
      </c>
      <c r="J143" s="630"/>
      <c r="K143" s="619"/>
      <c r="L143" s="681" t="s">
        <v>1016</v>
      </c>
      <c r="M143" s="682" t="s">
        <v>1016</v>
      </c>
      <c r="N143" s="682">
        <v>757.6</v>
      </c>
      <c r="O143" s="682" t="s">
        <v>1016</v>
      </c>
      <c r="P143" s="682" t="s">
        <v>1016</v>
      </c>
      <c r="Q143" s="682" t="s">
        <v>1016</v>
      </c>
      <c r="R143" s="682" t="s">
        <v>1016</v>
      </c>
      <c r="S143" s="682" t="s">
        <v>1016</v>
      </c>
      <c r="T143" s="682" t="s">
        <v>1016</v>
      </c>
      <c r="U143" s="682" t="s">
        <v>1016</v>
      </c>
      <c r="V143" s="682" t="s">
        <v>1016</v>
      </c>
      <c r="W143" s="682" t="s">
        <v>1016</v>
      </c>
      <c r="X143" s="682" t="s">
        <v>1016</v>
      </c>
      <c r="Y143" s="682" t="s">
        <v>1016</v>
      </c>
      <c r="Z143" s="682" t="s">
        <v>1016</v>
      </c>
      <c r="AA143" s="682" t="s">
        <v>1016</v>
      </c>
      <c r="AB143" s="682" t="s">
        <v>1016</v>
      </c>
      <c r="AC143" s="682" t="s">
        <v>1016</v>
      </c>
      <c r="AD143" s="682" t="s">
        <v>1016</v>
      </c>
      <c r="AE143" s="682" t="s">
        <v>1016</v>
      </c>
      <c r="AF143" s="682" t="s">
        <v>1016</v>
      </c>
      <c r="AG143" s="682" t="s">
        <v>1016</v>
      </c>
      <c r="AH143" s="682" t="s">
        <v>1016</v>
      </c>
      <c r="AI143" s="682" t="s">
        <v>1016</v>
      </c>
      <c r="AJ143" s="682" t="s">
        <v>1016</v>
      </c>
      <c r="AK143" s="682" t="s">
        <v>1016</v>
      </c>
      <c r="AL143" s="682" t="s">
        <v>1016</v>
      </c>
      <c r="AM143" s="682" t="s">
        <v>1016</v>
      </c>
      <c r="AN143" s="682" t="s">
        <v>1016</v>
      </c>
      <c r="AO143" s="683" t="s">
        <v>1126</v>
      </c>
      <c r="AP143" s="619"/>
      <c r="AQ143" s="681" t="s">
        <v>1126</v>
      </c>
      <c r="AR143" s="682" t="s">
        <v>1129</v>
      </c>
      <c r="AS143" s="682">
        <v>2612.59</v>
      </c>
      <c r="AT143" s="682" t="s">
        <v>1015</v>
      </c>
      <c r="AU143" s="682" t="s">
        <v>1015</v>
      </c>
      <c r="AV143" s="682" t="s">
        <v>1015</v>
      </c>
      <c r="AW143" s="682" t="s">
        <v>1015</v>
      </c>
      <c r="AX143" s="682" t="s">
        <v>1015</v>
      </c>
      <c r="AY143" s="682" t="s">
        <v>1015</v>
      </c>
      <c r="AZ143" s="682" t="s">
        <v>1015</v>
      </c>
      <c r="BA143" s="682" t="s">
        <v>1015</v>
      </c>
      <c r="BB143" s="682" t="s">
        <v>1015</v>
      </c>
      <c r="BC143" s="682" t="s">
        <v>1127</v>
      </c>
      <c r="BD143" s="682" t="s">
        <v>1127</v>
      </c>
      <c r="BE143" s="682" t="s">
        <v>1127</v>
      </c>
      <c r="BF143" s="682" t="s">
        <v>1127</v>
      </c>
      <c r="BG143" s="682" t="s">
        <v>1127</v>
      </c>
      <c r="BH143" s="682" t="s">
        <v>1127</v>
      </c>
      <c r="BI143" s="682" t="s">
        <v>1127</v>
      </c>
      <c r="BJ143" s="682" t="s">
        <v>1127</v>
      </c>
      <c r="BK143" s="682" t="s">
        <v>1127</v>
      </c>
      <c r="BL143" s="682" t="s">
        <v>1127</v>
      </c>
      <c r="BM143" s="682" t="s">
        <v>1128</v>
      </c>
      <c r="BN143" s="682" t="s">
        <v>1016</v>
      </c>
      <c r="BO143" s="682" t="s">
        <v>1016</v>
      </c>
      <c r="BP143" s="682" t="s">
        <v>1016</v>
      </c>
      <c r="BQ143" s="682" t="s">
        <v>1016</v>
      </c>
      <c r="BR143" s="682" t="s">
        <v>1016</v>
      </c>
      <c r="BS143" s="682" t="s">
        <v>1016</v>
      </c>
      <c r="BT143" s="683"/>
      <c r="BU143" s="160"/>
    </row>
    <row r="144" spans="2:73" ht="15.75" hidden="1">
      <c r="B144" s="674" t="s">
        <v>208</v>
      </c>
      <c r="C144" s="674" t="s">
        <v>1106</v>
      </c>
      <c r="D144" s="674" t="s">
        <v>1131</v>
      </c>
      <c r="E144" s="674" t="s">
        <v>1107</v>
      </c>
      <c r="F144" s="674" t="s">
        <v>29</v>
      </c>
      <c r="G144" s="674" t="s">
        <v>1110</v>
      </c>
      <c r="H144" s="871">
        <v>2012</v>
      </c>
      <c r="I144" s="630" t="s">
        <v>1125</v>
      </c>
      <c r="J144" s="630"/>
      <c r="K144" s="619"/>
      <c r="L144" s="681" t="s">
        <v>1016</v>
      </c>
      <c r="M144" s="682" t="s">
        <v>1016</v>
      </c>
      <c r="N144" s="682">
        <v>628.01</v>
      </c>
      <c r="O144" s="682" t="s">
        <v>1016</v>
      </c>
      <c r="P144" s="682" t="s">
        <v>1016</v>
      </c>
      <c r="Q144" s="682" t="s">
        <v>1016</v>
      </c>
      <c r="R144" s="682" t="s">
        <v>1016</v>
      </c>
      <c r="S144" s="682" t="s">
        <v>1016</v>
      </c>
      <c r="T144" s="682" t="s">
        <v>1016</v>
      </c>
      <c r="U144" s="682" t="s">
        <v>1016</v>
      </c>
      <c r="V144" s="682" t="s">
        <v>1016</v>
      </c>
      <c r="W144" s="682" t="s">
        <v>1016</v>
      </c>
      <c r="X144" s="682" t="s">
        <v>1016</v>
      </c>
      <c r="Y144" s="682" t="s">
        <v>1016</v>
      </c>
      <c r="Z144" s="682" t="s">
        <v>1016</v>
      </c>
      <c r="AA144" s="682" t="s">
        <v>1016</v>
      </c>
      <c r="AB144" s="682" t="s">
        <v>1016</v>
      </c>
      <c r="AC144" s="682" t="s">
        <v>1016</v>
      </c>
      <c r="AD144" s="682" t="s">
        <v>1016</v>
      </c>
      <c r="AE144" s="682" t="s">
        <v>1016</v>
      </c>
      <c r="AF144" s="682" t="s">
        <v>1016</v>
      </c>
      <c r="AG144" s="682" t="s">
        <v>1016</v>
      </c>
      <c r="AH144" s="682" t="s">
        <v>1016</v>
      </c>
      <c r="AI144" s="682" t="s">
        <v>1016</v>
      </c>
      <c r="AJ144" s="682" t="s">
        <v>1016</v>
      </c>
      <c r="AK144" s="682" t="s">
        <v>1016</v>
      </c>
      <c r="AL144" s="682" t="s">
        <v>1016</v>
      </c>
      <c r="AM144" s="682" t="s">
        <v>1016</v>
      </c>
      <c r="AN144" s="682" t="s">
        <v>1016</v>
      </c>
      <c r="AO144" s="683" t="s">
        <v>1126</v>
      </c>
      <c r="AP144" s="619"/>
      <c r="AQ144" s="681" t="s">
        <v>1126</v>
      </c>
      <c r="AR144" s="682" t="s">
        <v>1129</v>
      </c>
      <c r="AS144" s="682">
        <v>2377.94</v>
      </c>
      <c r="AT144" s="682" t="s">
        <v>1015</v>
      </c>
      <c r="AU144" s="682" t="s">
        <v>1015</v>
      </c>
      <c r="AV144" s="682" t="s">
        <v>1015</v>
      </c>
      <c r="AW144" s="682" t="s">
        <v>1015</v>
      </c>
      <c r="AX144" s="682" t="s">
        <v>1015</v>
      </c>
      <c r="AY144" s="682" t="s">
        <v>1015</v>
      </c>
      <c r="AZ144" s="682" t="s">
        <v>1015</v>
      </c>
      <c r="BA144" s="682" t="s">
        <v>1015</v>
      </c>
      <c r="BB144" s="682" t="s">
        <v>1015</v>
      </c>
      <c r="BC144" s="682" t="s">
        <v>1127</v>
      </c>
      <c r="BD144" s="682" t="s">
        <v>1127</v>
      </c>
      <c r="BE144" s="682" t="s">
        <v>1127</v>
      </c>
      <c r="BF144" s="682" t="s">
        <v>1127</v>
      </c>
      <c r="BG144" s="682" t="s">
        <v>1127</v>
      </c>
      <c r="BH144" s="682" t="s">
        <v>1127</v>
      </c>
      <c r="BI144" s="682" t="s">
        <v>1127</v>
      </c>
      <c r="BJ144" s="682" t="s">
        <v>1127</v>
      </c>
      <c r="BK144" s="682" t="s">
        <v>1127</v>
      </c>
      <c r="BL144" s="682" t="s">
        <v>1127</v>
      </c>
      <c r="BM144" s="682" t="s">
        <v>1128</v>
      </c>
      <c r="BN144" s="682" t="s">
        <v>1016</v>
      </c>
      <c r="BO144" s="682" t="s">
        <v>1016</v>
      </c>
      <c r="BP144" s="682" t="s">
        <v>1016</v>
      </c>
      <c r="BQ144" s="682" t="s">
        <v>1016</v>
      </c>
      <c r="BR144" s="682" t="s">
        <v>1016</v>
      </c>
      <c r="BS144" s="682" t="s">
        <v>1016</v>
      </c>
      <c r="BT144" s="683"/>
      <c r="BU144" s="160"/>
    </row>
    <row r="145" spans="2:73" ht="15.75" hidden="1">
      <c r="B145" s="674" t="s">
        <v>208</v>
      </c>
      <c r="C145" s="674" t="s">
        <v>1106</v>
      </c>
      <c r="D145" s="674" t="s">
        <v>1131</v>
      </c>
      <c r="E145" s="674" t="s">
        <v>1107</v>
      </c>
      <c r="F145" s="674" t="s">
        <v>29</v>
      </c>
      <c r="G145" s="674" t="s">
        <v>1110</v>
      </c>
      <c r="H145" s="871">
        <v>2013</v>
      </c>
      <c r="I145" s="630" t="s">
        <v>1125</v>
      </c>
      <c r="J145" s="630"/>
      <c r="K145" s="619"/>
      <c r="L145" s="681" t="s">
        <v>1016</v>
      </c>
      <c r="M145" s="682" t="s">
        <v>1016</v>
      </c>
      <c r="N145" s="682">
        <v>865.7</v>
      </c>
      <c r="O145" s="682" t="s">
        <v>1016</v>
      </c>
      <c r="P145" s="682" t="s">
        <v>1016</v>
      </c>
      <c r="Q145" s="682" t="s">
        <v>1016</v>
      </c>
      <c r="R145" s="682" t="s">
        <v>1016</v>
      </c>
      <c r="S145" s="682" t="s">
        <v>1016</v>
      </c>
      <c r="T145" s="682" t="s">
        <v>1016</v>
      </c>
      <c r="U145" s="682" t="s">
        <v>1016</v>
      </c>
      <c r="V145" s="682" t="s">
        <v>1016</v>
      </c>
      <c r="W145" s="682" t="s">
        <v>1016</v>
      </c>
      <c r="X145" s="682" t="s">
        <v>1016</v>
      </c>
      <c r="Y145" s="682" t="s">
        <v>1016</v>
      </c>
      <c r="Z145" s="682" t="s">
        <v>1016</v>
      </c>
      <c r="AA145" s="682" t="s">
        <v>1016</v>
      </c>
      <c r="AB145" s="682" t="s">
        <v>1016</v>
      </c>
      <c r="AC145" s="682" t="s">
        <v>1016</v>
      </c>
      <c r="AD145" s="682" t="s">
        <v>1016</v>
      </c>
      <c r="AE145" s="682" t="s">
        <v>1016</v>
      </c>
      <c r="AF145" s="682" t="s">
        <v>1016</v>
      </c>
      <c r="AG145" s="682" t="s">
        <v>1016</v>
      </c>
      <c r="AH145" s="682" t="s">
        <v>1016</v>
      </c>
      <c r="AI145" s="682" t="s">
        <v>1016</v>
      </c>
      <c r="AJ145" s="682" t="s">
        <v>1016</v>
      </c>
      <c r="AK145" s="682" t="s">
        <v>1016</v>
      </c>
      <c r="AL145" s="682" t="s">
        <v>1016</v>
      </c>
      <c r="AM145" s="682" t="s">
        <v>1016</v>
      </c>
      <c r="AN145" s="682" t="s">
        <v>1016</v>
      </c>
      <c r="AO145" s="683" t="s">
        <v>1126</v>
      </c>
      <c r="AP145" s="619"/>
      <c r="AQ145" s="681" t="s">
        <v>1126</v>
      </c>
      <c r="AR145" s="682" t="s">
        <v>1129</v>
      </c>
      <c r="AS145" s="682">
        <v>673.13</v>
      </c>
      <c r="AT145" s="682" t="s">
        <v>1015</v>
      </c>
      <c r="AU145" s="682" t="s">
        <v>1015</v>
      </c>
      <c r="AV145" s="682" t="s">
        <v>1015</v>
      </c>
      <c r="AW145" s="682" t="s">
        <v>1015</v>
      </c>
      <c r="AX145" s="682" t="s">
        <v>1015</v>
      </c>
      <c r="AY145" s="682" t="s">
        <v>1015</v>
      </c>
      <c r="AZ145" s="682" t="s">
        <v>1015</v>
      </c>
      <c r="BA145" s="682" t="s">
        <v>1015</v>
      </c>
      <c r="BB145" s="682" t="s">
        <v>1015</v>
      </c>
      <c r="BC145" s="682" t="s">
        <v>1127</v>
      </c>
      <c r="BD145" s="682" t="s">
        <v>1127</v>
      </c>
      <c r="BE145" s="682" t="s">
        <v>1127</v>
      </c>
      <c r="BF145" s="682" t="s">
        <v>1127</v>
      </c>
      <c r="BG145" s="682" t="s">
        <v>1127</v>
      </c>
      <c r="BH145" s="682" t="s">
        <v>1127</v>
      </c>
      <c r="BI145" s="682" t="s">
        <v>1127</v>
      </c>
      <c r="BJ145" s="682" t="s">
        <v>1127</v>
      </c>
      <c r="BK145" s="682" t="s">
        <v>1127</v>
      </c>
      <c r="BL145" s="682" t="s">
        <v>1127</v>
      </c>
      <c r="BM145" s="682" t="s">
        <v>1128</v>
      </c>
      <c r="BN145" s="682" t="s">
        <v>1016</v>
      </c>
      <c r="BO145" s="682" t="s">
        <v>1016</v>
      </c>
      <c r="BP145" s="682" t="s">
        <v>1016</v>
      </c>
      <c r="BQ145" s="682" t="s">
        <v>1016</v>
      </c>
      <c r="BR145" s="682" t="s">
        <v>1016</v>
      </c>
      <c r="BS145" s="682" t="s">
        <v>1016</v>
      </c>
      <c r="BT145" s="683"/>
      <c r="BU145" s="160"/>
    </row>
    <row r="146" spans="2:73" ht="15.75" hidden="1">
      <c r="B146" s="674" t="s">
        <v>208</v>
      </c>
      <c r="C146" s="674" t="s">
        <v>1106</v>
      </c>
      <c r="D146" s="674" t="s">
        <v>1132</v>
      </c>
      <c r="E146" s="674" t="s">
        <v>1107</v>
      </c>
      <c r="F146" s="674" t="s">
        <v>29</v>
      </c>
      <c r="G146" s="674" t="s">
        <v>1110</v>
      </c>
      <c r="H146" s="871">
        <v>2012</v>
      </c>
      <c r="I146" s="630" t="s">
        <v>1125</v>
      </c>
      <c r="J146" s="630"/>
      <c r="K146" s="619"/>
      <c r="L146" s="681" t="s">
        <v>1016</v>
      </c>
      <c r="M146" s="682" t="s">
        <v>1016</v>
      </c>
      <c r="N146" s="682" t="s">
        <v>1016</v>
      </c>
      <c r="O146" s="682" t="s">
        <v>1016</v>
      </c>
      <c r="P146" s="682" t="s">
        <v>1016</v>
      </c>
      <c r="Q146" s="682" t="s">
        <v>1016</v>
      </c>
      <c r="R146" s="682" t="s">
        <v>1016</v>
      </c>
      <c r="S146" s="682" t="s">
        <v>1016</v>
      </c>
      <c r="T146" s="682" t="s">
        <v>1016</v>
      </c>
      <c r="U146" s="682" t="s">
        <v>1016</v>
      </c>
      <c r="V146" s="682" t="s">
        <v>1016</v>
      </c>
      <c r="W146" s="682" t="s">
        <v>1016</v>
      </c>
      <c r="X146" s="682" t="s">
        <v>1016</v>
      </c>
      <c r="Y146" s="682" t="s">
        <v>1016</v>
      </c>
      <c r="Z146" s="682" t="s">
        <v>1016</v>
      </c>
      <c r="AA146" s="682" t="s">
        <v>1016</v>
      </c>
      <c r="AB146" s="682" t="s">
        <v>1016</v>
      </c>
      <c r="AC146" s="682" t="s">
        <v>1016</v>
      </c>
      <c r="AD146" s="682" t="s">
        <v>1016</v>
      </c>
      <c r="AE146" s="682" t="s">
        <v>1016</v>
      </c>
      <c r="AF146" s="682" t="s">
        <v>1016</v>
      </c>
      <c r="AG146" s="682" t="s">
        <v>1016</v>
      </c>
      <c r="AH146" s="682" t="s">
        <v>1016</v>
      </c>
      <c r="AI146" s="682" t="s">
        <v>1016</v>
      </c>
      <c r="AJ146" s="682" t="s">
        <v>1016</v>
      </c>
      <c r="AK146" s="682" t="s">
        <v>1016</v>
      </c>
      <c r="AL146" s="682" t="s">
        <v>1016</v>
      </c>
      <c r="AM146" s="682" t="s">
        <v>1016</v>
      </c>
      <c r="AN146" s="682" t="s">
        <v>1016</v>
      </c>
      <c r="AO146" s="683" t="s">
        <v>1126</v>
      </c>
      <c r="AP146" s="619"/>
      <c r="AQ146" s="681" t="s">
        <v>1126</v>
      </c>
      <c r="AR146" s="682" t="s">
        <v>1129</v>
      </c>
      <c r="AS146" s="682" t="s">
        <v>1015</v>
      </c>
      <c r="AT146" s="682" t="s">
        <v>1015</v>
      </c>
      <c r="AU146" s="682" t="s">
        <v>1015</v>
      </c>
      <c r="AV146" s="682" t="s">
        <v>1015</v>
      </c>
      <c r="AW146" s="682" t="s">
        <v>1015</v>
      </c>
      <c r="AX146" s="682" t="s">
        <v>1015</v>
      </c>
      <c r="AY146" s="682" t="s">
        <v>1015</v>
      </c>
      <c r="AZ146" s="682" t="s">
        <v>1015</v>
      </c>
      <c r="BA146" s="682" t="s">
        <v>1015</v>
      </c>
      <c r="BB146" s="682" t="s">
        <v>1015</v>
      </c>
      <c r="BC146" s="682" t="s">
        <v>1127</v>
      </c>
      <c r="BD146" s="682" t="s">
        <v>1127</v>
      </c>
      <c r="BE146" s="682" t="s">
        <v>1127</v>
      </c>
      <c r="BF146" s="682" t="s">
        <v>1127</v>
      </c>
      <c r="BG146" s="682" t="s">
        <v>1127</v>
      </c>
      <c r="BH146" s="682" t="s">
        <v>1127</v>
      </c>
      <c r="BI146" s="682" t="s">
        <v>1127</v>
      </c>
      <c r="BJ146" s="682" t="s">
        <v>1127</v>
      </c>
      <c r="BK146" s="682" t="s">
        <v>1127</v>
      </c>
      <c r="BL146" s="682" t="s">
        <v>1127</v>
      </c>
      <c r="BM146" s="682" t="s">
        <v>1128</v>
      </c>
      <c r="BN146" s="682" t="s">
        <v>1016</v>
      </c>
      <c r="BO146" s="682" t="s">
        <v>1016</v>
      </c>
      <c r="BP146" s="682" t="s">
        <v>1016</v>
      </c>
      <c r="BQ146" s="682" t="s">
        <v>1016</v>
      </c>
      <c r="BR146" s="682" t="s">
        <v>1016</v>
      </c>
      <c r="BS146" s="682" t="s">
        <v>1016</v>
      </c>
      <c r="BT146" s="683"/>
      <c r="BU146" s="160"/>
    </row>
    <row r="147" spans="2:73" ht="15.75" hidden="1">
      <c r="B147" s="674" t="s">
        <v>208</v>
      </c>
      <c r="C147" s="674" t="s">
        <v>1106</v>
      </c>
      <c r="D147" s="674" t="s">
        <v>1132</v>
      </c>
      <c r="E147" s="674" t="s">
        <v>1107</v>
      </c>
      <c r="F147" s="674" t="s">
        <v>29</v>
      </c>
      <c r="G147" s="674" t="s">
        <v>1110</v>
      </c>
      <c r="H147" s="871">
        <v>2013</v>
      </c>
      <c r="I147" s="630" t="s">
        <v>1125</v>
      </c>
      <c r="J147" s="630"/>
      <c r="K147" s="619"/>
      <c r="L147" s="681" t="s">
        <v>1016</v>
      </c>
      <c r="M147" s="682" t="s">
        <v>1016</v>
      </c>
      <c r="N147" s="682" t="s">
        <v>1016</v>
      </c>
      <c r="O147" s="682" t="s">
        <v>1016</v>
      </c>
      <c r="P147" s="682" t="s">
        <v>1016</v>
      </c>
      <c r="Q147" s="682" t="s">
        <v>1016</v>
      </c>
      <c r="R147" s="682" t="s">
        <v>1016</v>
      </c>
      <c r="S147" s="682" t="s">
        <v>1016</v>
      </c>
      <c r="T147" s="682" t="s">
        <v>1016</v>
      </c>
      <c r="U147" s="682" t="s">
        <v>1016</v>
      </c>
      <c r="V147" s="682" t="s">
        <v>1016</v>
      </c>
      <c r="W147" s="682" t="s">
        <v>1016</v>
      </c>
      <c r="X147" s="682" t="s">
        <v>1016</v>
      </c>
      <c r="Y147" s="682" t="s">
        <v>1016</v>
      </c>
      <c r="Z147" s="682" t="s">
        <v>1016</v>
      </c>
      <c r="AA147" s="682" t="s">
        <v>1016</v>
      </c>
      <c r="AB147" s="682" t="s">
        <v>1016</v>
      </c>
      <c r="AC147" s="682" t="s">
        <v>1016</v>
      </c>
      <c r="AD147" s="682" t="s">
        <v>1016</v>
      </c>
      <c r="AE147" s="682" t="s">
        <v>1016</v>
      </c>
      <c r="AF147" s="682" t="s">
        <v>1016</v>
      </c>
      <c r="AG147" s="682" t="s">
        <v>1016</v>
      </c>
      <c r="AH147" s="682" t="s">
        <v>1016</v>
      </c>
      <c r="AI147" s="682" t="s">
        <v>1016</v>
      </c>
      <c r="AJ147" s="682" t="s">
        <v>1016</v>
      </c>
      <c r="AK147" s="682" t="s">
        <v>1016</v>
      </c>
      <c r="AL147" s="682" t="s">
        <v>1016</v>
      </c>
      <c r="AM147" s="682" t="s">
        <v>1016</v>
      </c>
      <c r="AN147" s="682" t="s">
        <v>1016</v>
      </c>
      <c r="AO147" s="683" t="s">
        <v>1126</v>
      </c>
      <c r="AP147" s="619"/>
      <c r="AQ147" s="681" t="s">
        <v>1126</v>
      </c>
      <c r="AR147" s="682" t="s">
        <v>1129</v>
      </c>
      <c r="AS147" s="682" t="s">
        <v>1015</v>
      </c>
      <c r="AT147" s="682" t="s">
        <v>1015</v>
      </c>
      <c r="AU147" s="682" t="s">
        <v>1015</v>
      </c>
      <c r="AV147" s="682" t="s">
        <v>1015</v>
      </c>
      <c r="AW147" s="682" t="s">
        <v>1015</v>
      </c>
      <c r="AX147" s="682" t="s">
        <v>1015</v>
      </c>
      <c r="AY147" s="682" t="s">
        <v>1015</v>
      </c>
      <c r="AZ147" s="682" t="s">
        <v>1015</v>
      </c>
      <c r="BA147" s="682" t="s">
        <v>1015</v>
      </c>
      <c r="BB147" s="682" t="s">
        <v>1015</v>
      </c>
      <c r="BC147" s="682" t="s">
        <v>1127</v>
      </c>
      <c r="BD147" s="682" t="s">
        <v>1127</v>
      </c>
      <c r="BE147" s="682" t="s">
        <v>1127</v>
      </c>
      <c r="BF147" s="682" t="s">
        <v>1127</v>
      </c>
      <c r="BG147" s="682" t="s">
        <v>1127</v>
      </c>
      <c r="BH147" s="682" t="s">
        <v>1127</v>
      </c>
      <c r="BI147" s="682" t="s">
        <v>1127</v>
      </c>
      <c r="BJ147" s="682" t="s">
        <v>1127</v>
      </c>
      <c r="BK147" s="682" t="s">
        <v>1127</v>
      </c>
      <c r="BL147" s="682" t="s">
        <v>1127</v>
      </c>
      <c r="BM147" s="682" t="s">
        <v>1128</v>
      </c>
      <c r="BN147" s="682" t="s">
        <v>1016</v>
      </c>
      <c r="BO147" s="682" t="s">
        <v>1016</v>
      </c>
      <c r="BP147" s="682" t="s">
        <v>1016</v>
      </c>
      <c r="BQ147" s="682" t="s">
        <v>1016</v>
      </c>
      <c r="BR147" s="682" t="s">
        <v>1016</v>
      </c>
      <c r="BS147" s="682" t="s">
        <v>1016</v>
      </c>
      <c r="BT147" s="683"/>
      <c r="BU147" s="160"/>
    </row>
    <row r="148" spans="2:73" ht="15.75" hidden="1">
      <c r="B148" s="674" t="s">
        <v>208</v>
      </c>
      <c r="C148" s="674" t="s">
        <v>1115</v>
      </c>
      <c r="D148" s="674" t="s">
        <v>1130</v>
      </c>
      <c r="E148" s="674" t="s">
        <v>1107</v>
      </c>
      <c r="F148" s="674" t="s">
        <v>1115</v>
      </c>
      <c r="G148" s="674" t="s">
        <v>1110</v>
      </c>
      <c r="H148" s="871">
        <v>2013</v>
      </c>
      <c r="I148" s="630" t="s">
        <v>1125</v>
      </c>
      <c r="J148" s="630"/>
      <c r="K148" s="619"/>
      <c r="L148" s="681" t="s">
        <v>1016</v>
      </c>
      <c r="M148" s="682" t="s">
        <v>1016</v>
      </c>
      <c r="N148" s="682">
        <v>13260.68</v>
      </c>
      <c r="O148" s="682" t="s">
        <v>1016</v>
      </c>
      <c r="P148" s="682" t="s">
        <v>1016</v>
      </c>
      <c r="Q148" s="682" t="s">
        <v>1016</v>
      </c>
      <c r="R148" s="682" t="s">
        <v>1016</v>
      </c>
      <c r="S148" s="682" t="s">
        <v>1016</v>
      </c>
      <c r="T148" s="682" t="s">
        <v>1016</v>
      </c>
      <c r="U148" s="682" t="s">
        <v>1016</v>
      </c>
      <c r="V148" s="682" t="s">
        <v>1016</v>
      </c>
      <c r="W148" s="682" t="s">
        <v>1016</v>
      </c>
      <c r="X148" s="682" t="s">
        <v>1016</v>
      </c>
      <c r="Y148" s="682" t="s">
        <v>1016</v>
      </c>
      <c r="Z148" s="682" t="s">
        <v>1016</v>
      </c>
      <c r="AA148" s="682" t="s">
        <v>1016</v>
      </c>
      <c r="AB148" s="682" t="s">
        <v>1016</v>
      </c>
      <c r="AC148" s="682" t="s">
        <v>1016</v>
      </c>
      <c r="AD148" s="682" t="s">
        <v>1016</v>
      </c>
      <c r="AE148" s="682" t="s">
        <v>1016</v>
      </c>
      <c r="AF148" s="682" t="s">
        <v>1016</v>
      </c>
      <c r="AG148" s="682" t="s">
        <v>1016</v>
      </c>
      <c r="AH148" s="682" t="s">
        <v>1016</v>
      </c>
      <c r="AI148" s="682" t="s">
        <v>1016</v>
      </c>
      <c r="AJ148" s="682" t="s">
        <v>1016</v>
      </c>
      <c r="AK148" s="682" t="s">
        <v>1016</v>
      </c>
      <c r="AL148" s="682" t="s">
        <v>1016</v>
      </c>
      <c r="AM148" s="682" t="s">
        <v>1016</v>
      </c>
      <c r="AN148" s="682" t="s">
        <v>1016</v>
      </c>
      <c r="AO148" s="683" t="s">
        <v>1126</v>
      </c>
      <c r="AP148" s="619"/>
      <c r="AQ148" s="681" t="s">
        <v>1126</v>
      </c>
      <c r="AR148" s="682" t="s">
        <v>1129</v>
      </c>
      <c r="AS148" s="682">
        <v>331640.90000000002</v>
      </c>
      <c r="AT148" s="682" t="s">
        <v>1015</v>
      </c>
      <c r="AU148" s="682" t="s">
        <v>1015</v>
      </c>
      <c r="AV148" s="682" t="s">
        <v>1015</v>
      </c>
      <c r="AW148" s="682" t="s">
        <v>1015</v>
      </c>
      <c r="AX148" s="682" t="s">
        <v>1015</v>
      </c>
      <c r="AY148" s="682" t="s">
        <v>1015</v>
      </c>
      <c r="AZ148" s="682" t="s">
        <v>1015</v>
      </c>
      <c r="BA148" s="682" t="s">
        <v>1015</v>
      </c>
      <c r="BB148" s="682" t="s">
        <v>1015</v>
      </c>
      <c r="BC148" s="682" t="s">
        <v>1127</v>
      </c>
      <c r="BD148" s="682" t="s">
        <v>1127</v>
      </c>
      <c r="BE148" s="682" t="s">
        <v>1127</v>
      </c>
      <c r="BF148" s="682" t="s">
        <v>1127</v>
      </c>
      <c r="BG148" s="682" t="s">
        <v>1127</v>
      </c>
      <c r="BH148" s="682" t="s">
        <v>1127</v>
      </c>
      <c r="BI148" s="682" t="s">
        <v>1127</v>
      </c>
      <c r="BJ148" s="682" t="s">
        <v>1127</v>
      </c>
      <c r="BK148" s="682" t="s">
        <v>1127</v>
      </c>
      <c r="BL148" s="682" t="s">
        <v>1127</v>
      </c>
      <c r="BM148" s="682" t="s">
        <v>1128</v>
      </c>
      <c r="BN148" s="682" t="s">
        <v>1016</v>
      </c>
      <c r="BO148" s="682" t="s">
        <v>1016</v>
      </c>
      <c r="BP148" s="682" t="s">
        <v>1016</v>
      </c>
      <c r="BQ148" s="682" t="s">
        <v>1016</v>
      </c>
      <c r="BR148" s="682" t="s">
        <v>1016</v>
      </c>
      <c r="BS148" s="682" t="s">
        <v>1016</v>
      </c>
      <c r="BT148" s="683"/>
      <c r="BU148" s="160"/>
    </row>
    <row r="149" spans="2:73" ht="15.75">
      <c r="B149" s="674" t="s">
        <v>208</v>
      </c>
      <c r="C149" s="674" t="s">
        <v>1115</v>
      </c>
      <c r="D149" s="674" t="s">
        <v>13</v>
      </c>
      <c r="E149" s="674" t="s">
        <v>1107</v>
      </c>
      <c r="F149" s="674" t="s">
        <v>1115</v>
      </c>
      <c r="G149" s="674" t="s">
        <v>1108</v>
      </c>
      <c r="H149" s="871">
        <v>2013</v>
      </c>
      <c r="I149" s="630" t="s">
        <v>1125</v>
      </c>
      <c r="J149" s="630"/>
      <c r="K149" s="619"/>
      <c r="L149" s="681" t="s">
        <v>1016</v>
      </c>
      <c r="M149" s="682" t="s">
        <v>1016</v>
      </c>
      <c r="N149" s="682">
        <v>22.81</v>
      </c>
      <c r="O149" s="682">
        <v>16.77</v>
      </c>
      <c r="P149" s="682">
        <v>16.77</v>
      </c>
      <c r="Q149" s="682">
        <v>16.77</v>
      </c>
      <c r="R149" s="682">
        <v>10.72</v>
      </c>
      <c r="S149" s="682" t="s">
        <v>1016</v>
      </c>
      <c r="T149" s="682" t="s">
        <v>1016</v>
      </c>
      <c r="U149" s="682" t="s">
        <v>1016</v>
      </c>
      <c r="V149" s="682" t="s">
        <v>1016</v>
      </c>
      <c r="W149" s="682" t="s">
        <v>1016</v>
      </c>
      <c r="X149" s="682" t="s">
        <v>1016</v>
      </c>
      <c r="Y149" s="682" t="s">
        <v>1016</v>
      </c>
      <c r="Z149" s="682" t="s">
        <v>1016</v>
      </c>
      <c r="AA149" s="682" t="s">
        <v>1016</v>
      </c>
      <c r="AB149" s="682" t="s">
        <v>1016</v>
      </c>
      <c r="AC149" s="682" t="s">
        <v>1016</v>
      </c>
      <c r="AD149" s="682" t="s">
        <v>1016</v>
      </c>
      <c r="AE149" s="682" t="s">
        <v>1016</v>
      </c>
      <c r="AF149" s="682" t="s">
        <v>1016</v>
      </c>
      <c r="AG149" s="682" t="s">
        <v>1016</v>
      </c>
      <c r="AH149" s="682" t="s">
        <v>1016</v>
      </c>
      <c r="AI149" s="682" t="s">
        <v>1016</v>
      </c>
      <c r="AJ149" s="682" t="s">
        <v>1016</v>
      </c>
      <c r="AK149" s="682" t="s">
        <v>1016</v>
      </c>
      <c r="AL149" s="682" t="s">
        <v>1016</v>
      </c>
      <c r="AM149" s="682" t="s">
        <v>1016</v>
      </c>
      <c r="AN149" s="682" t="s">
        <v>1016</v>
      </c>
      <c r="AO149" s="683" t="s">
        <v>1126</v>
      </c>
      <c r="AP149" s="619"/>
      <c r="AQ149" s="681" t="s">
        <v>1126</v>
      </c>
      <c r="AR149" s="682" t="s">
        <v>1129</v>
      </c>
      <c r="AS149" s="682">
        <v>178202.73</v>
      </c>
      <c r="AT149" s="682">
        <v>126236.37</v>
      </c>
      <c r="AU149" s="682">
        <v>126236.37</v>
      </c>
      <c r="AV149" s="682">
        <v>126236.37</v>
      </c>
      <c r="AW149" s="682">
        <v>74270.009999999995</v>
      </c>
      <c r="AX149" s="682" t="s">
        <v>1015</v>
      </c>
      <c r="AY149" s="682" t="s">
        <v>1015</v>
      </c>
      <c r="AZ149" s="682" t="s">
        <v>1015</v>
      </c>
      <c r="BA149" s="682" t="s">
        <v>1015</v>
      </c>
      <c r="BB149" s="682" t="s">
        <v>1015</v>
      </c>
      <c r="BC149" s="682" t="s">
        <v>1127</v>
      </c>
      <c r="BD149" s="682" t="s">
        <v>1127</v>
      </c>
      <c r="BE149" s="682" t="s">
        <v>1127</v>
      </c>
      <c r="BF149" s="682" t="s">
        <v>1127</v>
      </c>
      <c r="BG149" s="682" t="s">
        <v>1127</v>
      </c>
      <c r="BH149" s="682" t="s">
        <v>1127</v>
      </c>
      <c r="BI149" s="682" t="s">
        <v>1127</v>
      </c>
      <c r="BJ149" s="682" t="s">
        <v>1127</v>
      </c>
      <c r="BK149" s="682" t="s">
        <v>1127</v>
      </c>
      <c r="BL149" s="682" t="s">
        <v>1127</v>
      </c>
      <c r="BM149" s="682" t="s">
        <v>1128</v>
      </c>
      <c r="BN149" s="682" t="s">
        <v>1016</v>
      </c>
      <c r="BO149" s="682" t="s">
        <v>1016</v>
      </c>
      <c r="BP149" s="682" t="s">
        <v>1016</v>
      </c>
      <c r="BQ149" s="682" t="s">
        <v>1016</v>
      </c>
      <c r="BR149" s="682" t="s">
        <v>1016</v>
      </c>
      <c r="BS149" s="682" t="s">
        <v>1016</v>
      </c>
      <c r="BT149" s="683"/>
      <c r="BU149" s="160"/>
    </row>
    <row r="150" spans="2:73" ht="15.75" hidden="1">
      <c r="B150" s="674" t="s">
        <v>1137</v>
      </c>
      <c r="C150" s="674" t="s">
        <v>1111</v>
      </c>
      <c r="D150" s="674" t="s">
        <v>1131</v>
      </c>
      <c r="E150" s="674" t="s">
        <v>1107</v>
      </c>
      <c r="F150" s="674" t="s">
        <v>1113</v>
      </c>
      <c r="G150" s="674" t="s">
        <v>1110</v>
      </c>
      <c r="H150" s="871">
        <v>2007</v>
      </c>
      <c r="I150" s="630" t="s">
        <v>1125</v>
      </c>
      <c r="J150" s="630"/>
      <c r="K150" s="619"/>
      <c r="L150" s="681" t="s">
        <v>1016</v>
      </c>
      <c r="M150" s="682" t="s">
        <v>1016</v>
      </c>
      <c r="N150" s="682">
        <v>48.64</v>
      </c>
      <c r="O150" s="682" t="s">
        <v>1016</v>
      </c>
      <c r="P150" s="682" t="s">
        <v>1016</v>
      </c>
      <c r="Q150" s="682" t="s">
        <v>1016</v>
      </c>
      <c r="R150" s="682" t="s">
        <v>1016</v>
      </c>
      <c r="S150" s="682" t="s">
        <v>1016</v>
      </c>
      <c r="T150" s="682" t="s">
        <v>1016</v>
      </c>
      <c r="U150" s="682" t="s">
        <v>1016</v>
      </c>
      <c r="V150" s="682" t="s">
        <v>1016</v>
      </c>
      <c r="W150" s="682" t="s">
        <v>1016</v>
      </c>
      <c r="X150" s="682" t="s">
        <v>1016</v>
      </c>
      <c r="Y150" s="682" t="s">
        <v>1016</v>
      </c>
      <c r="Z150" s="682" t="s">
        <v>1016</v>
      </c>
      <c r="AA150" s="682" t="s">
        <v>1016</v>
      </c>
      <c r="AB150" s="682" t="s">
        <v>1016</v>
      </c>
      <c r="AC150" s="682" t="s">
        <v>1016</v>
      </c>
      <c r="AD150" s="682" t="s">
        <v>1016</v>
      </c>
      <c r="AE150" s="682" t="s">
        <v>1016</v>
      </c>
      <c r="AF150" s="682" t="s">
        <v>1016</v>
      </c>
      <c r="AG150" s="682" t="s">
        <v>1016</v>
      </c>
      <c r="AH150" s="682" t="s">
        <v>1016</v>
      </c>
      <c r="AI150" s="682" t="s">
        <v>1016</v>
      </c>
      <c r="AJ150" s="682" t="s">
        <v>1016</v>
      </c>
      <c r="AK150" s="682" t="s">
        <v>1016</v>
      </c>
      <c r="AL150" s="682" t="s">
        <v>1016</v>
      </c>
      <c r="AM150" s="682" t="s">
        <v>1016</v>
      </c>
      <c r="AN150" s="682" t="s">
        <v>1016</v>
      </c>
      <c r="AO150" s="683" t="s">
        <v>1126</v>
      </c>
      <c r="AP150" s="619"/>
      <c r="AQ150" s="681" t="s">
        <v>1126</v>
      </c>
      <c r="AR150" s="682" t="s">
        <v>1129</v>
      </c>
      <c r="AS150" s="682">
        <v>77.59</v>
      </c>
      <c r="AT150" s="682" t="s">
        <v>1015</v>
      </c>
      <c r="AU150" s="682" t="s">
        <v>1015</v>
      </c>
      <c r="AV150" s="682" t="s">
        <v>1015</v>
      </c>
      <c r="AW150" s="682" t="s">
        <v>1015</v>
      </c>
      <c r="AX150" s="682" t="s">
        <v>1015</v>
      </c>
      <c r="AY150" s="682" t="s">
        <v>1015</v>
      </c>
      <c r="AZ150" s="682" t="s">
        <v>1015</v>
      </c>
      <c r="BA150" s="682" t="s">
        <v>1015</v>
      </c>
      <c r="BB150" s="682" t="s">
        <v>1015</v>
      </c>
      <c r="BC150" s="682" t="s">
        <v>1127</v>
      </c>
      <c r="BD150" s="682" t="s">
        <v>1127</v>
      </c>
      <c r="BE150" s="682" t="s">
        <v>1127</v>
      </c>
      <c r="BF150" s="682" t="s">
        <v>1127</v>
      </c>
      <c r="BG150" s="682" t="s">
        <v>1127</v>
      </c>
      <c r="BH150" s="682" t="s">
        <v>1127</v>
      </c>
      <c r="BI150" s="682" t="s">
        <v>1127</v>
      </c>
      <c r="BJ150" s="682" t="s">
        <v>1127</v>
      </c>
      <c r="BK150" s="682" t="s">
        <v>1127</v>
      </c>
      <c r="BL150" s="682" t="s">
        <v>1127</v>
      </c>
      <c r="BM150" s="682" t="s">
        <v>1128</v>
      </c>
      <c r="BN150" s="682" t="s">
        <v>1016</v>
      </c>
      <c r="BO150" s="682" t="s">
        <v>1016</v>
      </c>
      <c r="BP150" s="682" t="s">
        <v>1016</v>
      </c>
      <c r="BQ150" s="682" t="s">
        <v>1016</v>
      </c>
      <c r="BR150" s="682" t="s">
        <v>1016</v>
      </c>
      <c r="BS150" s="682" t="s">
        <v>1016</v>
      </c>
      <c r="BT150" s="683"/>
      <c r="BU150" s="160"/>
    </row>
    <row r="151" spans="2:73" ht="15.75" hidden="1">
      <c r="B151" s="674" t="s">
        <v>1137</v>
      </c>
      <c r="C151" s="674" t="s">
        <v>1111</v>
      </c>
      <c r="D151" s="674" t="s">
        <v>1131</v>
      </c>
      <c r="E151" s="674" t="s">
        <v>1107</v>
      </c>
      <c r="F151" s="674" t="s">
        <v>1113</v>
      </c>
      <c r="G151" s="674" t="s">
        <v>1110</v>
      </c>
      <c r="H151" s="871">
        <v>2008</v>
      </c>
      <c r="I151" s="630" t="s">
        <v>1125</v>
      </c>
      <c r="J151" s="630"/>
      <c r="K151" s="619"/>
      <c r="L151" s="681" t="s">
        <v>1016</v>
      </c>
      <c r="M151" s="682" t="s">
        <v>1016</v>
      </c>
      <c r="N151" s="682">
        <v>1.28</v>
      </c>
      <c r="O151" s="682" t="s">
        <v>1016</v>
      </c>
      <c r="P151" s="682" t="s">
        <v>1016</v>
      </c>
      <c r="Q151" s="682" t="s">
        <v>1016</v>
      </c>
      <c r="R151" s="682" t="s">
        <v>1016</v>
      </c>
      <c r="S151" s="682" t="s">
        <v>1016</v>
      </c>
      <c r="T151" s="682" t="s">
        <v>1016</v>
      </c>
      <c r="U151" s="682" t="s">
        <v>1016</v>
      </c>
      <c r="V151" s="682" t="s">
        <v>1016</v>
      </c>
      <c r="W151" s="682" t="s">
        <v>1016</v>
      </c>
      <c r="X151" s="682" t="s">
        <v>1016</v>
      </c>
      <c r="Y151" s="682" t="s">
        <v>1016</v>
      </c>
      <c r="Z151" s="682" t="s">
        <v>1016</v>
      </c>
      <c r="AA151" s="682" t="s">
        <v>1016</v>
      </c>
      <c r="AB151" s="682" t="s">
        <v>1016</v>
      </c>
      <c r="AC151" s="682" t="s">
        <v>1016</v>
      </c>
      <c r="AD151" s="682" t="s">
        <v>1016</v>
      </c>
      <c r="AE151" s="682" t="s">
        <v>1016</v>
      </c>
      <c r="AF151" s="682" t="s">
        <v>1016</v>
      </c>
      <c r="AG151" s="682" t="s">
        <v>1016</v>
      </c>
      <c r="AH151" s="682" t="s">
        <v>1016</v>
      </c>
      <c r="AI151" s="682" t="s">
        <v>1016</v>
      </c>
      <c r="AJ151" s="682" t="s">
        <v>1016</v>
      </c>
      <c r="AK151" s="682" t="s">
        <v>1016</v>
      </c>
      <c r="AL151" s="682" t="s">
        <v>1016</v>
      </c>
      <c r="AM151" s="682" t="s">
        <v>1016</v>
      </c>
      <c r="AN151" s="682" t="s">
        <v>1016</v>
      </c>
      <c r="AO151" s="683" t="s">
        <v>1126</v>
      </c>
      <c r="AP151" s="619"/>
      <c r="AQ151" s="681" t="s">
        <v>1126</v>
      </c>
      <c r="AR151" s="682" t="s">
        <v>1129</v>
      </c>
      <c r="AS151" s="682">
        <v>2.04</v>
      </c>
      <c r="AT151" s="682" t="s">
        <v>1015</v>
      </c>
      <c r="AU151" s="682" t="s">
        <v>1015</v>
      </c>
      <c r="AV151" s="682" t="s">
        <v>1015</v>
      </c>
      <c r="AW151" s="682" t="s">
        <v>1015</v>
      </c>
      <c r="AX151" s="682" t="s">
        <v>1015</v>
      </c>
      <c r="AY151" s="682" t="s">
        <v>1015</v>
      </c>
      <c r="AZ151" s="682" t="s">
        <v>1015</v>
      </c>
      <c r="BA151" s="682" t="s">
        <v>1015</v>
      </c>
      <c r="BB151" s="682" t="s">
        <v>1015</v>
      </c>
      <c r="BC151" s="682" t="s">
        <v>1127</v>
      </c>
      <c r="BD151" s="682" t="s">
        <v>1127</v>
      </c>
      <c r="BE151" s="682" t="s">
        <v>1127</v>
      </c>
      <c r="BF151" s="682" t="s">
        <v>1127</v>
      </c>
      <c r="BG151" s="682" t="s">
        <v>1127</v>
      </c>
      <c r="BH151" s="682" t="s">
        <v>1127</v>
      </c>
      <c r="BI151" s="682" t="s">
        <v>1127</v>
      </c>
      <c r="BJ151" s="682" t="s">
        <v>1127</v>
      </c>
      <c r="BK151" s="682" t="s">
        <v>1127</v>
      </c>
      <c r="BL151" s="682" t="s">
        <v>1127</v>
      </c>
      <c r="BM151" s="682" t="s">
        <v>1128</v>
      </c>
      <c r="BN151" s="682" t="s">
        <v>1016</v>
      </c>
      <c r="BO151" s="682" t="s">
        <v>1016</v>
      </c>
      <c r="BP151" s="682" t="s">
        <v>1016</v>
      </c>
      <c r="BQ151" s="682" t="s">
        <v>1016</v>
      </c>
      <c r="BR151" s="682" t="s">
        <v>1016</v>
      </c>
      <c r="BS151" s="682" t="s">
        <v>1016</v>
      </c>
      <c r="BT151" s="683"/>
      <c r="BU151" s="160"/>
    </row>
    <row r="152" spans="2:73" ht="15.75" hidden="1">
      <c r="B152" s="674" t="s">
        <v>1137</v>
      </c>
      <c r="C152" s="674" t="s">
        <v>1111</v>
      </c>
      <c r="D152" s="674" t="s">
        <v>1131</v>
      </c>
      <c r="E152" s="674" t="s">
        <v>1107</v>
      </c>
      <c r="F152" s="674" t="s">
        <v>1113</v>
      </c>
      <c r="G152" s="674" t="s">
        <v>1110</v>
      </c>
      <c r="H152" s="871">
        <v>2009</v>
      </c>
      <c r="I152" s="630" t="s">
        <v>1125</v>
      </c>
      <c r="J152" s="630"/>
      <c r="K152" s="619"/>
      <c r="L152" s="681" t="s">
        <v>1016</v>
      </c>
      <c r="M152" s="682" t="s">
        <v>1016</v>
      </c>
      <c r="N152" s="682">
        <v>8.32</v>
      </c>
      <c r="O152" s="682" t="s">
        <v>1016</v>
      </c>
      <c r="P152" s="682" t="s">
        <v>1016</v>
      </c>
      <c r="Q152" s="682" t="s">
        <v>1016</v>
      </c>
      <c r="R152" s="682" t="s">
        <v>1016</v>
      </c>
      <c r="S152" s="682" t="s">
        <v>1016</v>
      </c>
      <c r="T152" s="682" t="s">
        <v>1016</v>
      </c>
      <c r="U152" s="682" t="s">
        <v>1016</v>
      </c>
      <c r="V152" s="682" t="s">
        <v>1016</v>
      </c>
      <c r="W152" s="682" t="s">
        <v>1016</v>
      </c>
      <c r="X152" s="682" t="s">
        <v>1016</v>
      </c>
      <c r="Y152" s="682" t="s">
        <v>1016</v>
      </c>
      <c r="Z152" s="682" t="s">
        <v>1016</v>
      </c>
      <c r="AA152" s="682" t="s">
        <v>1016</v>
      </c>
      <c r="AB152" s="682" t="s">
        <v>1016</v>
      </c>
      <c r="AC152" s="682" t="s">
        <v>1016</v>
      </c>
      <c r="AD152" s="682" t="s">
        <v>1016</v>
      </c>
      <c r="AE152" s="682" t="s">
        <v>1016</v>
      </c>
      <c r="AF152" s="682" t="s">
        <v>1016</v>
      </c>
      <c r="AG152" s="682" t="s">
        <v>1016</v>
      </c>
      <c r="AH152" s="682" t="s">
        <v>1016</v>
      </c>
      <c r="AI152" s="682" t="s">
        <v>1016</v>
      </c>
      <c r="AJ152" s="682" t="s">
        <v>1016</v>
      </c>
      <c r="AK152" s="682" t="s">
        <v>1016</v>
      </c>
      <c r="AL152" s="682" t="s">
        <v>1016</v>
      </c>
      <c r="AM152" s="682" t="s">
        <v>1016</v>
      </c>
      <c r="AN152" s="682" t="s">
        <v>1016</v>
      </c>
      <c r="AO152" s="683" t="s">
        <v>1126</v>
      </c>
      <c r="AP152" s="619"/>
      <c r="AQ152" s="681" t="s">
        <v>1126</v>
      </c>
      <c r="AR152" s="682" t="s">
        <v>1129</v>
      </c>
      <c r="AS152" s="682">
        <v>13.27</v>
      </c>
      <c r="AT152" s="682" t="s">
        <v>1015</v>
      </c>
      <c r="AU152" s="682" t="s">
        <v>1015</v>
      </c>
      <c r="AV152" s="682" t="s">
        <v>1015</v>
      </c>
      <c r="AW152" s="682" t="s">
        <v>1015</v>
      </c>
      <c r="AX152" s="682" t="s">
        <v>1015</v>
      </c>
      <c r="AY152" s="682" t="s">
        <v>1015</v>
      </c>
      <c r="AZ152" s="682" t="s">
        <v>1015</v>
      </c>
      <c r="BA152" s="682" t="s">
        <v>1015</v>
      </c>
      <c r="BB152" s="682" t="s">
        <v>1015</v>
      </c>
      <c r="BC152" s="682" t="s">
        <v>1127</v>
      </c>
      <c r="BD152" s="682" t="s">
        <v>1127</v>
      </c>
      <c r="BE152" s="682" t="s">
        <v>1127</v>
      </c>
      <c r="BF152" s="682" t="s">
        <v>1127</v>
      </c>
      <c r="BG152" s="682" t="s">
        <v>1127</v>
      </c>
      <c r="BH152" s="682" t="s">
        <v>1127</v>
      </c>
      <c r="BI152" s="682" t="s">
        <v>1127</v>
      </c>
      <c r="BJ152" s="682" t="s">
        <v>1127</v>
      </c>
      <c r="BK152" s="682" t="s">
        <v>1127</v>
      </c>
      <c r="BL152" s="682" t="s">
        <v>1127</v>
      </c>
      <c r="BM152" s="682" t="s">
        <v>1128</v>
      </c>
      <c r="BN152" s="682" t="s">
        <v>1016</v>
      </c>
      <c r="BO152" s="682" t="s">
        <v>1016</v>
      </c>
      <c r="BP152" s="682" t="s">
        <v>1016</v>
      </c>
      <c r="BQ152" s="682" t="s">
        <v>1016</v>
      </c>
      <c r="BR152" s="682" t="s">
        <v>1016</v>
      </c>
      <c r="BS152" s="682" t="s">
        <v>1016</v>
      </c>
      <c r="BT152" s="683"/>
      <c r="BU152" s="160"/>
    </row>
    <row r="153" spans="2:73" ht="15.75" hidden="1">
      <c r="B153" s="674" t="s">
        <v>1137</v>
      </c>
      <c r="C153" s="674" t="s">
        <v>1106</v>
      </c>
      <c r="D153" s="674" t="s">
        <v>1131</v>
      </c>
      <c r="E153" s="674" t="s">
        <v>1107</v>
      </c>
      <c r="F153" s="674" t="s">
        <v>29</v>
      </c>
      <c r="G153" s="674" t="s">
        <v>1110</v>
      </c>
      <c r="H153" s="871">
        <v>2006</v>
      </c>
      <c r="I153" s="630" t="s">
        <v>1125</v>
      </c>
      <c r="J153" s="630"/>
      <c r="K153" s="619"/>
      <c r="L153" s="681" t="s">
        <v>1016</v>
      </c>
      <c r="M153" s="682" t="s">
        <v>1016</v>
      </c>
      <c r="N153" s="682">
        <v>236.95</v>
      </c>
      <c r="O153" s="682" t="s">
        <v>1016</v>
      </c>
      <c r="P153" s="682" t="s">
        <v>1016</v>
      </c>
      <c r="Q153" s="682" t="s">
        <v>1016</v>
      </c>
      <c r="R153" s="682" t="s">
        <v>1016</v>
      </c>
      <c r="S153" s="682" t="s">
        <v>1016</v>
      </c>
      <c r="T153" s="682" t="s">
        <v>1016</v>
      </c>
      <c r="U153" s="682" t="s">
        <v>1016</v>
      </c>
      <c r="V153" s="682" t="s">
        <v>1016</v>
      </c>
      <c r="W153" s="682" t="s">
        <v>1016</v>
      </c>
      <c r="X153" s="682" t="s">
        <v>1016</v>
      </c>
      <c r="Y153" s="682" t="s">
        <v>1016</v>
      </c>
      <c r="Z153" s="682" t="s">
        <v>1016</v>
      </c>
      <c r="AA153" s="682" t="s">
        <v>1016</v>
      </c>
      <c r="AB153" s="682" t="s">
        <v>1016</v>
      </c>
      <c r="AC153" s="682" t="s">
        <v>1016</v>
      </c>
      <c r="AD153" s="682" t="s">
        <v>1016</v>
      </c>
      <c r="AE153" s="682" t="s">
        <v>1016</v>
      </c>
      <c r="AF153" s="682" t="s">
        <v>1016</v>
      </c>
      <c r="AG153" s="682" t="s">
        <v>1016</v>
      </c>
      <c r="AH153" s="682" t="s">
        <v>1016</v>
      </c>
      <c r="AI153" s="682" t="s">
        <v>1016</v>
      </c>
      <c r="AJ153" s="682" t="s">
        <v>1016</v>
      </c>
      <c r="AK153" s="682" t="s">
        <v>1016</v>
      </c>
      <c r="AL153" s="682" t="s">
        <v>1016</v>
      </c>
      <c r="AM153" s="682" t="s">
        <v>1016</v>
      </c>
      <c r="AN153" s="682" t="s">
        <v>1016</v>
      </c>
      <c r="AO153" s="683" t="s">
        <v>1126</v>
      </c>
      <c r="AP153" s="619"/>
      <c r="AQ153" s="681" t="s">
        <v>1126</v>
      </c>
      <c r="AR153" s="682" t="s">
        <v>1129</v>
      </c>
      <c r="AS153" s="682">
        <v>917.35</v>
      </c>
      <c r="AT153" s="682" t="s">
        <v>1015</v>
      </c>
      <c r="AU153" s="682" t="s">
        <v>1015</v>
      </c>
      <c r="AV153" s="682" t="s">
        <v>1015</v>
      </c>
      <c r="AW153" s="682" t="s">
        <v>1015</v>
      </c>
      <c r="AX153" s="682" t="s">
        <v>1015</v>
      </c>
      <c r="AY153" s="682" t="s">
        <v>1015</v>
      </c>
      <c r="AZ153" s="682" t="s">
        <v>1015</v>
      </c>
      <c r="BA153" s="682" t="s">
        <v>1015</v>
      </c>
      <c r="BB153" s="682" t="s">
        <v>1015</v>
      </c>
      <c r="BC153" s="682" t="s">
        <v>1127</v>
      </c>
      <c r="BD153" s="682" t="s">
        <v>1127</v>
      </c>
      <c r="BE153" s="682" t="s">
        <v>1127</v>
      </c>
      <c r="BF153" s="682" t="s">
        <v>1127</v>
      </c>
      <c r="BG153" s="682" t="s">
        <v>1127</v>
      </c>
      <c r="BH153" s="682" t="s">
        <v>1127</v>
      </c>
      <c r="BI153" s="682" t="s">
        <v>1127</v>
      </c>
      <c r="BJ153" s="682" t="s">
        <v>1127</v>
      </c>
      <c r="BK153" s="682" t="s">
        <v>1127</v>
      </c>
      <c r="BL153" s="682" t="s">
        <v>1127</v>
      </c>
      <c r="BM153" s="682" t="s">
        <v>1128</v>
      </c>
      <c r="BN153" s="682" t="s">
        <v>1016</v>
      </c>
      <c r="BO153" s="682" t="s">
        <v>1016</v>
      </c>
      <c r="BP153" s="682" t="s">
        <v>1016</v>
      </c>
      <c r="BQ153" s="682" t="s">
        <v>1016</v>
      </c>
      <c r="BR153" s="682" t="s">
        <v>1016</v>
      </c>
      <c r="BS153" s="682" t="s">
        <v>1016</v>
      </c>
      <c r="BT153" s="683"/>
      <c r="BU153" s="160"/>
    </row>
    <row r="154" spans="2:73" ht="15.75" hidden="1">
      <c r="B154" s="674" t="s">
        <v>1137</v>
      </c>
      <c r="C154" s="674" t="s">
        <v>1106</v>
      </c>
      <c r="D154" s="674" t="s">
        <v>1131</v>
      </c>
      <c r="E154" s="674" t="s">
        <v>1107</v>
      </c>
      <c r="F154" s="674" t="s">
        <v>29</v>
      </c>
      <c r="G154" s="674" t="s">
        <v>1110</v>
      </c>
      <c r="H154" s="871">
        <v>2007</v>
      </c>
      <c r="I154" s="630" t="s">
        <v>1125</v>
      </c>
      <c r="J154" s="630"/>
      <c r="K154" s="619"/>
      <c r="L154" s="681" t="s">
        <v>1016</v>
      </c>
      <c r="M154" s="682" t="s">
        <v>1016</v>
      </c>
      <c r="N154" s="682">
        <v>401.88</v>
      </c>
      <c r="O154" s="682" t="s">
        <v>1016</v>
      </c>
      <c r="P154" s="682" t="s">
        <v>1016</v>
      </c>
      <c r="Q154" s="682" t="s">
        <v>1016</v>
      </c>
      <c r="R154" s="682" t="s">
        <v>1016</v>
      </c>
      <c r="S154" s="682" t="s">
        <v>1016</v>
      </c>
      <c r="T154" s="682" t="s">
        <v>1016</v>
      </c>
      <c r="U154" s="682" t="s">
        <v>1016</v>
      </c>
      <c r="V154" s="682" t="s">
        <v>1016</v>
      </c>
      <c r="W154" s="682" t="s">
        <v>1016</v>
      </c>
      <c r="X154" s="682" t="s">
        <v>1016</v>
      </c>
      <c r="Y154" s="682" t="s">
        <v>1016</v>
      </c>
      <c r="Z154" s="682" t="s">
        <v>1016</v>
      </c>
      <c r="AA154" s="682" t="s">
        <v>1016</v>
      </c>
      <c r="AB154" s="682" t="s">
        <v>1016</v>
      </c>
      <c r="AC154" s="682" t="s">
        <v>1016</v>
      </c>
      <c r="AD154" s="682" t="s">
        <v>1016</v>
      </c>
      <c r="AE154" s="682" t="s">
        <v>1016</v>
      </c>
      <c r="AF154" s="682" t="s">
        <v>1016</v>
      </c>
      <c r="AG154" s="682" t="s">
        <v>1016</v>
      </c>
      <c r="AH154" s="682" t="s">
        <v>1016</v>
      </c>
      <c r="AI154" s="682" t="s">
        <v>1016</v>
      </c>
      <c r="AJ154" s="682" t="s">
        <v>1016</v>
      </c>
      <c r="AK154" s="682" t="s">
        <v>1016</v>
      </c>
      <c r="AL154" s="682" t="s">
        <v>1016</v>
      </c>
      <c r="AM154" s="682" t="s">
        <v>1016</v>
      </c>
      <c r="AN154" s="682" t="s">
        <v>1016</v>
      </c>
      <c r="AO154" s="683" t="s">
        <v>1126</v>
      </c>
      <c r="AP154" s="619"/>
      <c r="AQ154" s="681" t="s">
        <v>1126</v>
      </c>
      <c r="AR154" s="682" t="s">
        <v>1129</v>
      </c>
      <c r="AS154" s="682">
        <v>1437.42</v>
      </c>
      <c r="AT154" s="682" t="s">
        <v>1015</v>
      </c>
      <c r="AU154" s="682" t="s">
        <v>1015</v>
      </c>
      <c r="AV154" s="682" t="s">
        <v>1015</v>
      </c>
      <c r="AW154" s="682" t="s">
        <v>1015</v>
      </c>
      <c r="AX154" s="682" t="s">
        <v>1015</v>
      </c>
      <c r="AY154" s="682" t="s">
        <v>1015</v>
      </c>
      <c r="AZ154" s="682" t="s">
        <v>1015</v>
      </c>
      <c r="BA154" s="682" t="s">
        <v>1015</v>
      </c>
      <c r="BB154" s="682" t="s">
        <v>1015</v>
      </c>
      <c r="BC154" s="682" t="s">
        <v>1127</v>
      </c>
      <c r="BD154" s="682" t="s">
        <v>1127</v>
      </c>
      <c r="BE154" s="682" t="s">
        <v>1127</v>
      </c>
      <c r="BF154" s="682" t="s">
        <v>1127</v>
      </c>
      <c r="BG154" s="682" t="s">
        <v>1127</v>
      </c>
      <c r="BH154" s="682" t="s">
        <v>1127</v>
      </c>
      <c r="BI154" s="682" t="s">
        <v>1127</v>
      </c>
      <c r="BJ154" s="682" t="s">
        <v>1127</v>
      </c>
      <c r="BK154" s="682" t="s">
        <v>1127</v>
      </c>
      <c r="BL154" s="682" t="s">
        <v>1127</v>
      </c>
      <c r="BM154" s="682" t="s">
        <v>1128</v>
      </c>
      <c r="BN154" s="682" t="s">
        <v>1016</v>
      </c>
      <c r="BO154" s="682" t="s">
        <v>1016</v>
      </c>
      <c r="BP154" s="682" t="s">
        <v>1016</v>
      </c>
      <c r="BQ154" s="682" t="s">
        <v>1016</v>
      </c>
      <c r="BR154" s="682" t="s">
        <v>1016</v>
      </c>
      <c r="BS154" s="682" t="s">
        <v>1016</v>
      </c>
      <c r="BT154" s="683"/>
      <c r="BU154" s="160"/>
    </row>
    <row r="155" spans="2:73" ht="15.75" hidden="1">
      <c r="B155" s="674" t="s">
        <v>1137</v>
      </c>
      <c r="C155" s="674" t="s">
        <v>1106</v>
      </c>
      <c r="D155" s="674" t="s">
        <v>1131</v>
      </c>
      <c r="E155" s="674" t="s">
        <v>1107</v>
      </c>
      <c r="F155" s="674" t="s">
        <v>29</v>
      </c>
      <c r="G155" s="674" t="s">
        <v>1110</v>
      </c>
      <c r="H155" s="871">
        <v>2008</v>
      </c>
      <c r="I155" s="630" t="s">
        <v>1125</v>
      </c>
      <c r="J155" s="630"/>
      <c r="K155" s="619"/>
      <c r="L155" s="681" t="s">
        <v>1016</v>
      </c>
      <c r="M155" s="682" t="s">
        <v>1016</v>
      </c>
      <c r="N155" s="682">
        <v>559.33000000000004</v>
      </c>
      <c r="O155" s="682" t="s">
        <v>1016</v>
      </c>
      <c r="P155" s="682" t="s">
        <v>1016</v>
      </c>
      <c r="Q155" s="682" t="s">
        <v>1016</v>
      </c>
      <c r="R155" s="682" t="s">
        <v>1016</v>
      </c>
      <c r="S155" s="682" t="s">
        <v>1016</v>
      </c>
      <c r="T155" s="682" t="s">
        <v>1016</v>
      </c>
      <c r="U155" s="682" t="s">
        <v>1016</v>
      </c>
      <c r="V155" s="682" t="s">
        <v>1016</v>
      </c>
      <c r="W155" s="682" t="s">
        <v>1016</v>
      </c>
      <c r="X155" s="682" t="s">
        <v>1016</v>
      </c>
      <c r="Y155" s="682" t="s">
        <v>1016</v>
      </c>
      <c r="Z155" s="682" t="s">
        <v>1016</v>
      </c>
      <c r="AA155" s="682" t="s">
        <v>1016</v>
      </c>
      <c r="AB155" s="682" t="s">
        <v>1016</v>
      </c>
      <c r="AC155" s="682" t="s">
        <v>1016</v>
      </c>
      <c r="AD155" s="682" t="s">
        <v>1016</v>
      </c>
      <c r="AE155" s="682" t="s">
        <v>1016</v>
      </c>
      <c r="AF155" s="682" t="s">
        <v>1016</v>
      </c>
      <c r="AG155" s="682" t="s">
        <v>1016</v>
      </c>
      <c r="AH155" s="682" t="s">
        <v>1016</v>
      </c>
      <c r="AI155" s="682" t="s">
        <v>1016</v>
      </c>
      <c r="AJ155" s="682" t="s">
        <v>1016</v>
      </c>
      <c r="AK155" s="682" t="s">
        <v>1016</v>
      </c>
      <c r="AL155" s="682" t="s">
        <v>1016</v>
      </c>
      <c r="AM155" s="682" t="s">
        <v>1016</v>
      </c>
      <c r="AN155" s="682" t="s">
        <v>1016</v>
      </c>
      <c r="AO155" s="683" t="s">
        <v>1126</v>
      </c>
      <c r="AP155" s="619"/>
      <c r="AQ155" s="681" t="s">
        <v>1126</v>
      </c>
      <c r="AR155" s="682" t="s">
        <v>1129</v>
      </c>
      <c r="AS155" s="682">
        <v>2040.46</v>
      </c>
      <c r="AT155" s="682" t="s">
        <v>1015</v>
      </c>
      <c r="AU155" s="682" t="s">
        <v>1015</v>
      </c>
      <c r="AV155" s="682" t="s">
        <v>1015</v>
      </c>
      <c r="AW155" s="682" t="s">
        <v>1015</v>
      </c>
      <c r="AX155" s="682" t="s">
        <v>1015</v>
      </c>
      <c r="AY155" s="682" t="s">
        <v>1015</v>
      </c>
      <c r="AZ155" s="682" t="s">
        <v>1015</v>
      </c>
      <c r="BA155" s="682" t="s">
        <v>1015</v>
      </c>
      <c r="BB155" s="682" t="s">
        <v>1015</v>
      </c>
      <c r="BC155" s="682" t="s">
        <v>1127</v>
      </c>
      <c r="BD155" s="682" t="s">
        <v>1127</v>
      </c>
      <c r="BE155" s="682" t="s">
        <v>1127</v>
      </c>
      <c r="BF155" s="682" t="s">
        <v>1127</v>
      </c>
      <c r="BG155" s="682" t="s">
        <v>1127</v>
      </c>
      <c r="BH155" s="682" t="s">
        <v>1127</v>
      </c>
      <c r="BI155" s="682" t="s">
        <v>1127</v>
      </c>
      <c r="BJ155" s="682" t="s">
        <v>1127</v>
      </c>
      <c r="BK155" s="682" t="s">
        <v>1127</v>
      </c>
      <c r="BL155" s="682" t="s">
        <v>1127</v>
      </c>
      <c r="BM155" s="682" t="s">
        <v>1128</v>
      </c>
      <c r="BN155" s="682" t="s">
        <v>1016</v>
      </c>
      <c r="BO155" s="682" t="s">
        <v>1016</v>
      </c>
      <c r="BP155" s="682" t="s">
        <v>1016</v>
      </c>
      <c r="BQ155" s="682" t="s">
        <v>1016</v>
      </c>
      <c r="BR155" s="682" t="s">
        <v>1016</v>
      </c>
      <c r="BS155" s="682" t="s">
        <v>1016</v>
      </c>
      <c r="BT155" s="683"/>
      <c r="BU155" s="160"/>
    </row>
    <row r="156" spans="2:73" ht="15.75" hidden="1">
      <c r="B156" s="674" t="s">
        <v>1137</v>
      </c>
      <c r="C156" s="674" t="s">
        <v>1106</v>
      </c>
      <c r="D156" s="674" t="s">
        <v>1131</v>
      </c>
      <c r="E156" s="674" t="s">
        <v>1107</v>
      </c>
      <c r="F156" s="674" t="s">
        <v>29</v>
      </c>
      <c r="G156" s="674" t="s">
        <v>1110</v>
      </c>
      <c r="H156" s="871">
        <v>2009</v>
      </c>
      <c r="I156" s="630" t="s">
        <v>1125</v>
      </c>
      <c r="J156" s="630"/>
      <c r="K156" s="619"/>
      <c r="L156" s="681" t="s">
        <v>1016</v>
      </c>
      <c r="M156" s="682" t="s">
        <v>1016</v>
      </c>
      <c r="N156" s="682">
        <v>765</v>
      </c>
      <c r="O156" s="682" t="s">
        <v>1016</v>
      </c>
      <c r="P156" s="682" t="s">
        <v>1016</v>
      </c>
      <c r="Q156" s="682" t="s">
        <v>1016</v>
      </c>
      <c r="R156" s="682" t="s">
        <v>1016</v>
      </c>
      <c r="S156" s="682" t="s">
        <v>1016</v>
      </c>
      <c r="T156" s="682" t="s">
        <v>1016</v>
      </c>
      <c r="U156" s="682" t="s">
        <v>1016</v>
      </c>
      <c r="V156" s="682" t="s">
        <v>1016</v>
      </c>
      <c r="W156" s="682" t="s">
        <v>1016</v>
      </c>
      <c r="X156" s="682" t="s">
        <v>1016</v>
      </c>
      <c r="Y156" s="682" t="s">
        <v>1016</v>
      </c>
      <c r="Z156" s="682" t="s">
        <v>1016</v>
      </c>
      <c r="AA156" s="682" t="s">
        <v>1016</v>
      </c>
      <c r="AB156" s="682" t="s">
        <v>1016</v>
      </c>
      <c r="AC156" s="682" t="s">
        <v>1016</v>
      </c>
      <c r="AD156" s="682" t="s">
        <v>1016</v>
      </c>
      <c r="AE156" s="682" t="s">
        <v>1016</v>
      </c>
      <c r="AF156" s="682" t="s">
        <v>1016</v>
      </c>
      <c r="AG156" s="682" t="s">
        <v>1016</v>
      </c>
      <c r="AH156" s="682" t="s">
        <v>1016</v>
      </c>
      <c r="AI156" s="682" t="s">
        <v>1016</v>
      </c>
      <c r="AJ156" s="682" t="s">
        <v>1016</v>
      </c>
      <c r="AK156" s="682" t="s">
        <v>1016</v>
      </c>
      <c r="AL156" s="682" t="s">
        <v>1016</v>
      </c>
      <c r="AM156" s="682" t="s">
        <v>1016</v>
      </c>
      <c r="AN156" s="682" t="s">
        <v>1016</v>
      </c>
      <c r="AO156" s="683" t="s">
        <v>1126</v>
      </c>
      <c r="AP156" s="619"/>
      <c r="AQ156" s="681" t="s">
        <v>1126</v>
      </c>
      <c r="AR156" s="682" t="s">
        <v>1129</v>
      </c>
      <c r="AS156" s="682">
        <v>2729.02</v>
      </c>
      <c r="AT156" s="682" t="s">
        <v>1015</v>
      </c>
      <c r="AU156" s="682" t="s">
        <v>1015</v>
      </c>
      <c r="AV156" s="682" t="s">
        <v>1015</v>
      </c>
      <c r="AW156" s="682" t="s">
        <v>1015</v>
      </c>
      <c r="AX156" s="682" t="s">
        <v>1015</v>
      </c>
      <c r="AY156" s="682" t="s">
        <v>1015</v>
      </c>
      <c r="AZ156" s="682" t="s">
        <v>1015</v>
      </c>
      <c r="BA156" s="682" t="s">
        <v>1015</v>
      </c>
      <c r="BB156" s="682" t="s">
        <v>1015</v>
      </c>
      <c r="BC156" s="682" t="s">
        <v>1127</v>
      </c>
      <c r="BD156" s="682" t="s">
        <v>1127</v>
      </c>
      <c r="BE156" s="682" t="s">
        <v>1127</v>
      </c>
      <c r="BF156" s="682" t="s">
        <v>1127</v>
      </c>
      <c r="BG156" s="682" t="s">
        <v>1127</v>
      </c>
      <c r="BH156" s="682" t="s">
        <v>1127</v>
      </c>
      <c r="BI156" s="682" t="s">
        <v>1127</v>
      </c>
      <c r="BJ156" s="682" t="s">
        <v>1127</v>
      </c>
      <c r="BK156" s="682" t="s">
        <v>1127</v>
      </c>
      <c r="BL156" s="682" t="s">
        <v>1127</v>
      </c>
      <c r="BM156" s="682" t="s">
        <v>1128</v>
      </c>
      <c r="BN156" s="682" t="s">
        <v>1016</v>
      </c>
      <c r="BO156" s="682" t="s">
        <v>1016</v>
      </c>
      <c r="BP156" s="682" t="s">
        <v>1016</v>
      </c>
      <c r="BQ156" s="682" t="s">
        <v>1016</v>
      </c>
      <c r="BR156" s="682" t="s">
        <v>1016</v>
      </c>
      <c r="BS156" s="682" t="s">
        <v>1016</v>
      </c>
      <c r="BT156" s="683"/>
      <c r="BU156" s="160"/>
    </row>
    <row r="157" spans="2:73" ht="15.75" hidden="1">
      <c r="B157" s="674" t="s">
        <v>1137</v>
      </c>
      <c r="C157" s="674" t="s">
        <v>1106</v>
      </c>
      <c r="D157" s="674" t="s">
        <v>1131</v>
      </c>
      <c r="E157" s="674" t="s">
        <v>1107</v>
      </c>
      <c r="F157" s="674" t="s">
        <v>29</v>
      </c>
      <c r="G157" s="674" t="s">
        <v>1110</v>
      </c>
      <c r="H157" s="871">
        <v>2010</v>
      </c>
      <c r="I157" s="630" t="s">
        <v>1125</v>
      </c>
      <c r="J157" s="630"/>
      <c r="K157" s="619"/>
      <c r="L157" s="681" t="s">
        <v>1016</v>
      </c>
      <c r="M157" s="682" t="s">
        <v>1016</v>
      </c>
      <c r="N157" s="682">
        <v>475.51</v>
      </c>
      <c r="O157" s="682" t="s">
        <v>1016</v>
      </c>
      <c r="P157" s="682" t="s">
        <v>1016</v>
      </c>
      <c r="Q157" s="682" t="s">
        <v>1016</v>
      </c>
      <c r="R157" s="682" t="s">
        <v>1016</v>
      </c>
      <c r="S157" s="682" t="s">
        <v>1016</v>
      </c>
      <c r="T157" s="682" t="s">
        <v>1016</v>
      </c>
      <c r="U157" s="682" t="s">
        <v>1016</v>
      </c>
      <c r="V157" s="682" t="s">
        <v>1016</v>
      </c>
      <c r="W157" s="682" t="s">
        <v>1016</v>
      </c>
      <c r="X157" s="682" t="s">
        <v>1016</v>
      </c>
      <c r="Y157" s="682" t="s">
        <v>1016</v>
      </c>
      <c r="Z157" s="682" t="s">
        <v>1016</v>
      </c>
      <c r="AA157" s="682" t="s">
        <v>1016</v>
      </c>
      <c r="AB157" s="682" t="s">
        <v>1016</v>
      </c>
      <c r="AC157" s="682" t="s">
        <v>1016</v>
      </c>
      <c r="AD157" s="682" t="s">
        <v>1016</v>
      </c>
      <c r="AE157" s="682" t="s">
        <v>1016</v>
      </c>
      <c r="AF157" s="682" t="s">
        <v>1016</v>
      </c>
      <c r="AG157" s="682" t="s">
        <v>1016</v>
      </c>
      <c r="AH157" s="682" t="s">
        <v>1016</v>
      </c>
      <c r="AI157" s="682" t="s">
        <v>1016</v>
      </c>
      <c r="AJ157" s="682" t="s">
        <v>1016</v>
      </c>
      <c r="AK157" s="682" t="s">
        <v>1016</v>
      </c>
      <c r="AL157" s="682" t="s">
        <v>1016</v>
      </c>
      <c r="AM157" s="682" t="s">
        <v>1016</v>
      </c>
      <c r="AN157" s="682" t="s">
        <v>1016</v>
      </c>
      <c r="AO157" s="683" t="s">
        <v>1126</v>
      </c>
      <c r="AP157" s="619"/>
      <c r="AQ157" s="681" t="s">
        <v>1126</v>
      </c>
      <c r="AR157" s="682" t="s">
        <v>1129</v>
      </c>
      <c r="AS157" s="682">
        <v>1724.71</v>
      </c>
      <c r="AT157" s="682" t="s">
        <v>1015</v>
      </c>
      <c r="AU157" s="682" t="s">
        <v>1015</v>
      </c>
      <c r="AV157" s="682" t="s">
        <v>1015</v>
      </c>
      <c r="AW157" s="682" t="s">
        <v>1015</v>
      </c>
      <c r="AX157" s="682" t="s">
        <v>1015</v>
      </c>
      <c r="AY157" s="682" t="s">
        <v>1015</v>
      </c>
      <c r="AZ157" s="682" t="s">
        <v>1015</v>
      </c>
      <c r="BA157" s="682" t="s">
        <v>1015</v>
      </c>
      <c r="BB157" s="682" t="s">
        <v>1015</v>
      </c>
      <c r="BC157" s="682" t="s">
        <v>1127</v>
      </c>
      <c r="BD157" s="682" t="s">
        <v>1127</v>
      </c>
      <c r="BE157" s="682" t="s">
        <v>1127</v>
      </c>
      <c r="BF157" s="682" t="s">
        <v>1127</v>
      </c>
      <c r="BG157" s="682" t="s">
        <v>1127</v>
      </c>
      <c r="BH157" s="682" t="s">
        <v>1127</v>
      </c>
      <c r="BI157" s="682" t="s">
        <v>1127</v>
      </c>
      <c r="BJ157" s="682" t="s">
        <v>1127</v>
      </c>
      <c r="BK157" s="682" t="s">
        <v>1127</v>
      </c>
      <c r="BL157" s="682" t="s">
        <v>1127</v>
      </c>
      <c r="BM157" s="682" t="s">
        <v>1128</v>
      </c>
      <c r="BN157" s="682" t="s">
        <v>1016</v>
      </c>
      <c r="BO157" s="682" t="s">
        <v>1016</v>
      </c>
      <c r="BP157" s="682" t="s">
        <v>1016</v>
      </c>
      <c r="BQ157" s="682" t="s">
        <v>1016</v>
      </c>
      <c r="BR157" s="682" t="s">
        <v>1016</v>
      </c>
      <c r="BS157" s="682" t="s">
        <v>1016</v>
      </c>
      <c r="BT157" s="683"/>
      <c r="BU157" s="160"/>
    </row>
    <row r="158" spans="2:73" ht="15.75" hidden="1">
      <c r="B158" s="674" t="s">
        <v>1137</v>
      </c>
      <c r="C158" s="674" t="s">
        <v>1115</v>
      </c>
      <c r="D158" s="674" t="s">
        <v>1130</v>
      </c>
      <c r="E158" s="674" t="s">
        <v>1107</v>
      </c>
      <c r="F158" s="674" t="s">
        <v>1115</v>
      </c>
      <c r="G158" s="674" t="s">
        <v>1110</v>
      </c>
      <c r="H158" s="871">
        <v>2013</v>
      </c>
      <c r="I158" s="630" t="s">
        <v>1125</v>
      </c>
      <c r="J158" s="630"/>
      <c r="K158" s="619"/>
      <c r="L158" s="681" t="s">
        <v>1016</v>
      </c>
      <c r="M158" s="682" t="s">
        <v>1016</v>
      </c>
      <c r="N158" s="682">
        <v>2588.1799999999998</v>
      </c>
      <c r="O158" s="682" t="s">
        <v>1016</v>
      </c>
      <c r="P158" s="682" t="s">
        <v>1016</v>
      </c>
      <c r="Q158" s="682" t="s">
        <v>1016</v>
      </c>
      <c r="R158" s="682" t="s">
        <v>1016</v>
      </c>
      <c r="S158" s="682" t="s">
        <v>1016</v>
      </c>
      <c r="T158" s="682" t="s">
        <v>1016</v>
      </c>
      <c r="U158" s="682" t="s">
        <v>1016</v>
      </c>
      <c r="V158" s="682" t="s">
        <v>1016</v>
      </c>
      <c r="W158" s="682" t="s">
        <v>1016</v>
      </c>
      <c r="X158" s="682" t="s">
        <v>1016</v>
      </c>
      <c r="Y158" s="682" t="s">
        <v>1016</v>
      </c>
      <c r="Z158" s="682" t="s">
        <v>1016</v>
      </c>
      <c r="AA158" s="682" t="s">
        <v>1016</v>
      </c>
      <c r="AB158" s="682" t="s">
        <v>1016</v>
      </c>
      <c r="AC158" s="682" t="s">
        <v>1016</v>
      </c>
      <c r="AD158" s="682" t="s">
        <v>1016</v>
      </c>
      <c r="AE158" s="682" t="s">
        <v>1016</v>
      </c>
      <c r="AF158" s="682" t="s">
        <v>1016</v>
      </c>
      <c r="AG158" s="682" t="s">
        <v>1016</v>
      </c>
      <c r="AH158" s="682" t="s">
        <v>1016</v>
      </c>
      <c r="AI158" s="682" t="s">
        <v>1016</v>
      </c>
      <c r="AJ158" s="682" t="s">
        <v>1016</v>
      </c>
      <c r="AK158" s="682" t="s">
        <v>1016</v>
      </c>
      <c r="AL158" s="682" t="s">
        <v>1016</v>
      </c>
      <c r="AM158" s="682" t="s">
        <v>1016</v>
      </c>
      <c r="AN158" s="682" t="s">
        <v>1016</v>
      </c>
      <c r="AO158" s="683" t="s">
        <v>1126</v>
      </c>
      <c r="AP158" s="619"/>
      <c r="AQ158" s="681" t="s">
        <v>1126</v>
      </c>
      <c r="AR158" s="682" t="s">
        <v>1129</v>
      </c>
      <c r="AS158" s="682">
        <v>100173.6</v>
      </c>
      <c r="AT158" s="682" t="s">
        <v>1015</v>
      </c>
      <c r="AU158" s="682" t="s">
        <v>1015</v>
      </c>
      <c r="AV158" s="682" t="s">
        <v>1015</v>
      </c>
      <c r="AW158" s="682" t="s">
        <v>1015</v>
      </c>
      <c r="AX158" s="682" t="s">
        <v>1015</v>
      </c>
      <c r="AY158" s="682" t="s">
        <v>1015</v>
      </c>
      <c r="AZ158" s="682" t="s">
        <v>1015</v>
      </c>
      <c r="BA158" s="682" t="s">
        <v>1015</v>
      </c>
      <c r="BB158" s="682" t="s">
        <v>1015</v>
      </c>
      <c r="BC158" s="682" t="s">
        <v>1127</v>
      </c>
      <c r="BD158" s="682" t="s">
        <v>1127</v>
      </c>
      <c r="BE158" s="682" t="s">
        <v>1127</v>
      </c>
      <c r="BF158" s="682" t="s">
        <v>1127</v>
      </c>
      <c r="BG158" s="682" t="s">
        <v>1127</v>
      </c>
      <c r="BH158" s="682" t="s">
        <v>1127</v>
      </c>
      <c r="BI158" s="682" t="s">
        <v>1127</v>
      </c>
      <c r="BJ158" s="682" t="s">
        <v>1127</v>
      </c>
      <c r="BK158" s="682" t="s">
        <v>1127</v>
      </c>
      <c r="BL158" s="682" t="s">
        <v>1127</v>
      </c>
      <c r="BM158" s="682" t="s">
        <v>1128</v>
      </c>
      <c r="BN158" s="682" t="s">
        <v>1016</v>
      </c>
      <c r="BO158" s="682" t="s">
        <v>1016</v>
      </c>
      <c r="BP158" s="682" t="s">
        <v>1016</v>
      </c>
      <c r="BQ158" s="682" t="s">
        <v>1016</v>
      </c>
      <c r="BR158" s="682" t="s">
        <v>1016</v>
      </c>
      <c r="BS158" s="682" t="s">
        <v>1016</v>
      </c>
      <c r="BT158" s="683"/>
      <c r="BU158" s="160"/>
    </row>
    <row r="159" spans="2:73" ht="15.75">
      <c r="B159" s="674" t="s">
        <v>208</v>
      </c>
      <c r="C159" s="674" t="s">
        <v>1106</v>
      </c>
      <c r="D159" s="674" t="s">
        <v>1</v>
      </c>
      <c r="E159" s="674" t="s">
        <v>1107</v>
      </c>
      <c r="F159" s="674" t="s">
        <v>29</v>
      </c>
      <c r="G159" s="674" t="s">
        <v>1108</v>
      </c>
      <c r="H159" s="871">
        <v>2013</v>
      </c>
      <c r="I159" s="630" t="s">
        <v>1125</v>
      </c>
      <c r="J159" s="630"/>
      <c r="K159" s="619"/>
      <c r="L159" s="681" t="s">
        <v>1016</v>
      </c>
      <c r="M159" s="682" t="s">
        <v>1016</v>
      </c>
      <c r="N159" s="682">
        <v>0.04</v>
      </c>
      <c r="O159" s="682">
        <v>0.04</v>
      </c>
      <c r="P159" s="682">
        <v>0.04</v>
      </c>
      <c r="Q159" s="682">
        <v>0.04</v>
      </c>
      <c r="R159" s="682">
        <v>0.02</v>
      </c>
      <c r="S159" s="682" t="s">
        <v>1016</v>
      </c>
      <c r="T159" s="682" t="s">
        <v>1016</v>
      </c>
      <c r="U159" s="682" t="s">
        <v>1016</v>
      </c>
      <c r="V159" s="682" t="s">
        <v>1016</v>
      </c>
      <c r="W159" s="682" t="s">
        <v>1016</v>
      </c>
      <c r="X159" s="682" t="s">
        <v>1016</v>
      </c>
      <c r="Y159" s="682" t="s">
        <v>1016</v>
      </c>
      <c r="Z159" s="682" t="s">
        <v>1016</v>
      </c>
      <c r="AA159" s="682" t="s">
        <v>1016</v>
      </c>
      <c r="AB159" s="682" t="s">
        <v>1016</v>
      </c>
      <c r="AC159" s="682" t="s">
        <v>1016</v>
      </c>
      <c r="AD159" s="682" t="s">
        <v>1016</v>
      </c>
      <c r="AE159" s="682" t="s">
        <v>1016</v>
      </c>
      <c r="AF159" s="682" t="s">
        <v>1016</v>
      </c>
      <c r="AG159" s="682" t="s">
        <v>1016</v>
      </c>
      <c r="AH159" s="682" t="s">
        <v>1016</v>
      </c>
      <c r="AI159" s="682" t="s">
        <v>1016</v>
      </c>
      <c r="AJ159" s="682" t="s">
        <v>1016</v>
      </c>
      <c r="AK159" s="682" t="s">
        <v>1016</v>
      </c>
      <c r="AL159" s="682" t="s">
        <v>1016</v>
      </c>
      <c r="AM159" s="682" t="s">
        <v>1016</v>
      </c>
      <c r="AN159" s="682" t="s">
        <v>1016</v>
      </c>
      <c r="AO159" s="683" t="s">
        <v>1126</v>
      </c>
      <c r="AP159" s="619"/>
      <c r="AQ159" s="681" t="s">
        <v>1126</v>
      </c>
      <c r="AR159" s="682" t="s">
        <v>1129</v>
      </c>
      <c r="AS159" s="682">
        <v>247.24</v>
      </c>
      <c r="AT159" s="682">
        <v>247.24</v>
      </c>
      <c r="AU159" s="682">
        <v>247.24</v>
      </c>
      <c r="AV159" s="682">
        <v>247.24</v>
      </c>
      <c r="AW159" s="682">
        <v>133.55000000000001</v>
      </c>
      <c r="AX159" s="682" t="s">
        <v>1015</v>
      </c>
      <c r="AY159" s="682" t="s">
        <v>1015</v>
      </c>
      <c r="AZ159" s="682" t="s">
        <v>1015</v>
      </c>
      <c r="BA159" s="682" t="s">
        <v>1015</v>
      </c>
      <c r="BB159" s="682" t="s">
        <v>1015</v>
      </c>
      <c r="BC159" s="682" t="s">
        <v>1127</v>
      </c>
      <c r="BD159" s="682" t="s">
        <v>1127</v>
      </c>
      <c r="BE159" s="682" t="s">
        <v>1127</v>
      </c>
      <c r="BF159" s="682" t="s">
        <v>1127</v>
      </c>
      <c r="BG159" s="682" t="s">
        <v>1127</v>
      </c>
      <c r="BH159" s="682" t="s">
        <v>1127</v>
      </c>
      <c r="BI159" s="682" t="s">
        <v>1127</v>
      </c>
      <c r="BJ159" s="682" t="s">
        <v>1127</v>
      </c>
      <c r="BK159" s="682" t="s">
        <v>1127</v>
      </c>
      <c r="BL159" s="682" t="s">
        <v>1127</v>
      </c>
      <c r="BM159" s="682" t="s">
        <v>1128</v>
      </c>
      <c r="BN159" s="682" t="s">
        <v>1016</v>
      </c>
      <c r="BO159" s="682" t="s">
        <v>1016</v>
      </c>
      <c r="BP159" s="682" t="s">
        <v>1016</v>
      </c>
      <c r="BQ159" s="682" t="s">
        <v>1016</v>
      </c>
      <c r="BR159" s="682" t="s">
        <v>1016</v>
      </c>
      <c r="BS159" s="682" t="s">
        <v>1016</v>
      </c>
      <c r="BT159" s="683"/>
      <c r="BU159" s="160"/>
    </row>
    <row r="160" spans="2:73" ht="15.75">
      <c r="B160" s="674" t="s">
        <v>208</v>
      </c>
      <c r="C160" s="674" t="s">
        <v>1106</v>
      </c>
      <c r="D160" s="674" t="s">
        <v>1136</v>
      </c>
      <c r="E160" s="674" t="s">
        <v>1107</v>
      </c>
      <c r="F160" s="674" t="s">
        <v>29</v>
      </c>
      <c r="G160" s="674" t="s">
        <v>1108</v>
      </c>
      <c r="H160" s="871">
        <v>2012</v>
      </c>
      <c r="I160" s="630" t="s">
        <v>1125</v>
      </c>
      <c r="J160" s="630"/>
      <c r="K160" s="619"/>
      <c r="L160" s="681" t="s">
        <v>1016</v>
      </c>
      <c r="M160" s="682">
        <v>0.17</v>
      </c>
      <c r="N160" s="682">
        <v>0.17</v>
      </c>
      <c r="O160" s="682">
        <v>0.17</v>
      </c>
      <c r="P160" s="682">
        <v>0.17</v>
      </c>
      <c r="Q160" s="682">
        <v>0.17</v>
      </c>
      <c r="R160" s="682">
        <v>0.17</v>
      </c>
      <c r="S160" s="682">
        <v>0.17</v>
      </c>
      <c r="T160" s="682">
        <v>0.17</v>
      </c>
      <c r="U160" s="682">
        <v>0.17</v>
      </c>
      <c r="V160" s="682">
        <v>0.17</v>
      </c>
      <c r="W160" s="682">
        <v>0.17</v>
      </c>
      <c r="X160" s="682">
        <v>0.17</v>
      </c>
      <c r="Y160" s="682">
        <v>0.17</v>
      </c>
      <c r="Z160" s="682">
        <v>0.17</v>
      </c>
      <c r="AA160" s="682">
        <v>0.17</v>
      </c>
      <c r="AB160" s="682">
        <v>0.17</v>
      </c>
      <c r="AC160" s="682">
        <v>0.17</v>
      </c>
      <c r="AD160" s="682">
        <v>0.17</v>
      </c>
      <c r="AE160" s="682">
        <v>0.17</v>
      </c>
      <c r="AF160" s="682">
        <v>0.14000000000000001</v>
      </c>
      <c r="AG160" s="682" t="s">
        <v>1016</v>
      </c>
      <c r="AH160" s="682" t="s">
        <v>1016</v>
      </c>
      <c r="AI160" s="682" t="s">
        <v>1016</v>
      </c>
      <c r="AJ160" s="682" t="s">
        <v>1016</v>
      </c>
      <c r="AK160" s="682" t="s">
        <v>1016</v>
      </c>
      <c r="AL160" s="682" t="s">
        <v>1016</v>
      </c>
      <c r="AM160" s="682" t="s">
        <v>1016</v>
      </c>
      <c r="AN160" s="682" t="s">
        <v>1016</v>
      </c>
      <c r="AO160" s="683" t="s">
        <v>1126</v>
      </c>
      <c r="AP160" s="619"/>
      <c r="AQ160" s="681" t="s">
        <v>1126</v>
      </c>
      <c r="AR160" s="682">
        <v>335.55</v>
      </c>
      <c r="AS160" s="682">
        <v>335.55</v>
      </c>
      <c r="AT160" s="682">
        <v>335.55</v>
      </c>
      <c r="AU160" s="682">
        <v>335.55</v>
      </c>
      <c r="AV160" s="682">
        <v>335.55</v>
      </c>
      <c r="AW160" s="682">
        <v>335.55</v>
      </c>
      <c r="AX160" s="682">
        <v>335.55</v>
      </c>
      <c r="AY160" s="682">
        <v>335.55</v>
      </c>
      <c r="AZ160" s="682">
        <v>335.55</v>
      </c>
      <c r="BA160" s="682">
        <v>335.55</v>
      </c>
      <c r="BB160" s="682">
        <v>335.55</v>
      </c>
      <c r="BC160" s="682">
        <v>335.55</v>
      </c>
      <c r="BD160" s="682">
        <v>335.55</v>
      </c>
      <c r="BE160" s="682">
        <v>335.55</v>
      </c>
      <c r="BF160" s="682">
        <v>335.55</v>
      </c>
      <c r="BG160" s="682">
        <v>335.55</v>
      </c>
      <c r="BH160" s="682">
        <v>335.55</v>
      </c>
      <c r="BI160" s="682">
        <v>335.55</v>
      </c>
      <c r="BJ160" s="682">
        <v>312.31</v>
      </c>
      <c r="BK160" s="682" t="s">
        <v>1127</v>
      </c>
      <c r="BL160" s="682" t="s">
        <v>1127</v>
      </c>
      <c r="BM160" s="682" t="s">
        <v>1128</v>
      </c>
      <c r="BN160" s="682" t="s">
        <v>1016</v>
      </c>
      <c r="BO160" s="682" t="s">
        <v>1016</v>
      </c>
      <c r="BP160" s="682" t="s">
        <v>1016</v>
      </c>
      <c r="BQ160" s="682" t="s">
        <v>1016</v>
      </c>
      <c r="BR160" s="682" t="s">
        <v>1016</v>
      </c>
      <c r="BS160" s="682" t="s">
        <v>1016</v>
      </c>
      <c r="BT160" s="683"/>
      <c r="BU160" s="160"/>
    </row>
    <row r="161" spans="2:73" ht="15.75">
      <c r="B161" s="674" t="s">
        <v>208</v>
      </c>
      <c r="C161" s="674" t="s">
        <v>1111</v>
      </c>
      <c r="D161" s="674" t="s">
        <v>23</v>
      </c>
      <c r="E161" s="674" t="s">
        <v>1107</v>
      </c>
      <c r="F161" s="674" t="s">
        <v>1138</v>
      </c>
      <c r="G161" s="674" t="s">
        <v>1108</v>
      </c>
      <c r="H161" s="871">
        <v>2014</v>
      </c>
      <c r="I161" s="630" t="s">
        <v>1125</v>
      </c>
      <c r="J161" s="630"/>
      <c r="K161" s="619"/>
      <c r="L161" s="681" t="s">
        <v>1018</v>
      </c>
      <c r="M161" s="682" t="s">
        <v>1018</v>
      </c>
      <c r="N161" s="682" t="s">
        <v>1139</v>
      </c>
      <c r="O161" s="682">
        <v>132.5</v>
      </c>
      <c r="P161" s="682">
        <v>132.5</v>
      </c>
      <c r="Q161" s="682">
        <v>132.5</v>
      </c>
      <c r="R161" s="682" t="s">
        <v>1018</v>
      </c>
      <c r="S161" s="682" t="s">
        <v>1018</v>
      </c>
      <c r="T161" s="682" t="s">
        <v>1018</v>
      </c>
      <c r="U161" s="682" t="s">
        <v>1018</v>
      </c>
      <c r="V161" s="682" t="s">
        <v>1018</v>
      </c>
      <c r="W161" s="682" t="s">
        <v>1018</v>
      </c>
      <c r="X161" s="682" t="s">
        <v>1018</v>
      </c>
      <c r="Y161" s="682" t="s">
        <v>1018</v>
      </c>
      <c r="Z161" s="682" t="s">
        <v>1018</v>
      </c>
      <c r="AA161" s="682" t="s">
        <v>1018</v>
      </c>
      <c r="AB161" s="682" t="s">
        <v>1018</v>
      </c>
      <c r="AC161" s="682" t="s">
        <v>1018</v>
      </c>
      <c r="AD161" s="682" t="s">
        <v>1018</v>
      </c>
      <c r="AE161" s="682" t="s">
        <v>1018</v>
      </c>
      <c r="AF161" s="682" t="s">
        <v>1018</v>
      </c>
      <c r="AG161" s="682" t="s">
        <v>1018</v>
      </c>
      <c r="AH161" s="682" t="s">
        <v>1018</v>
      </c>
      <c r="AI161" s="682" t="s">
        <v>1016</v>
      </c>
      <c r="AJ161" s="682" t="s">
        <v>1140</v>
      </c>
      <c r="AK161" s="682" t="s">
        <v>1140</v>
      </c>
      <c r="AL161" s="682" t="s">
        <v>1141</v>
      </c>
      <c r="AM161" s="682" t="s">
        <v>1141</v>
      </c>
      <c r="AN161" s="682" t="s">
        <v>1141</v>
      </c>
      <c r="AO161" s="683" t="s">
        <v>1141</v>
      </c>
      <c r="AP161" s="619"/>
      <c r="AQ161" s="681" t="s">
        <v>1018</v>
      </c>
      <c r="AR161" s="682" t="s">
        <v>1142</v>
      </c>
      <c r="AS161" s="682" t="s">
        <v>1142</v>
      </c>
      <c r="AT161" s="682">
        <v>157250.21</v>
      </c>
      <c r="AU161" s="682">
        <v>157250.21</v>
      </c>
      <c r="AV161" s="682">
        <v>157250.21</v>
      </c>
      <c r="AW161" s="682" t="s">
        <v>1017</v>
      </c>
      <c r="AX161" s="682" t="s">
        <v>1017</v>
      </c>
      <c r="AY161" s="682" t="s">
        <v>1017</v>
      </c>
      <c r="AZ161" s="682" t="s">
        <v>1017</v>
      </c>
      <c r="BA161" s="682" t="s">
        <v>1017</v>
      </c>
      <c r="BB161" s="682" t="s">
        <v>1017</v>
      </c>
      <c r="BC161" s="682" t="s">
        <v>1017</v>
      </c>
      <c r="BD161" s="682" t="s">
        <v>1017</v>
      </c>
      <c r="BE161" s="682" t="s">
        <v>1017</v>
      </c>
      <c r="BF161" s="682" t="s">
        <v>1142</v>
      </c>
      <c r="BG161" s="682" t="s">
        <v>1142</v>
      </c>
      <c r="BH161" s="682" t="s">
        <v>1142</v>
      </c>
      <c r="BI161" s="682" t="s">
        <v>1142</v>
      </c>
      <c r="BJ161" s="682" t="s">
        <v>1142</v>
      </c>
      <c r="BK161" s="682" t="s">
        <v>1142</v>
      </c>
      <c r="BL161" s="682" t="s">
        <v>1142</v>
      </c>
      <c r="BM161" s="682" t="s">
        <v>1142</v>
      </c>
      <c r="BN161" s="682" t="s">
        <v>1142</v>
      </c>
      <c r="BO161" s="682" t="s">
        <v>1142</v>
      </c>
      <c r="BP161" s="682" t="s">
        <v>1142</v>
      </c>
      <c r="BQ161" s="682" t="s">
        <v>1141</v>
      </c>
      <c r="BR161" s="682" t="s">
        <v>1141</v>
      </c>
      <c r="BS161" s="682" t="s">
        <v>1141</v>
      </c>
      <c r="BT161" s="683" t="s">
        <v>1141</v>
      </c>
      <c r="BU161" s="160"/>
    </row>
    <row r="162" spans="2:73" ht="15.75">
      <c r="B162" s="674" t="s">
        <v>208</v>
      </c>
      <c r="C162" s="674" t="s">
        <v>1111</v>
      </c>
      <c r="D162" s="674" t="s">
        <v>21</v>
      </c>
      <c r="E162" s="674" t="s">
        <v>1107</v>
      </c>
      <c r="F162" s="674" t="s">
        <v>1138</v>
      </c>
      <c r="G162" s="674" t="s">
        <v>1108</v>
      </c>
      <c r="H162" s="871">
        <v>2014</v>
      </c>
      <c r="I162" s="630" t="s">
        <v>1125</v>
      </c>
      <c r="J162" s="630"/>
      <c r="K162" s="619"/>
      <c r="L162" s="681" t="s">
        <v>1018</v>
      </c>
      <c r="M162" s="682" t="s">
        <v>1018</v>
      </c>
      <c r="N162" s="682" t="s">
        <v>1139</v>
      </c>
      <c r="O162" s="682">
        <v>852.48</v>
      </c>
      <c r="P162" s="682">
        <v>846.64</v>
      </c>
      <c r="Q162" s="682">
        <v>789.11</v>
      </c>
      <c r="R162" s="682">
        <v>497</v>
      </c>
      <c r="S162" s="682">
        <v>497</v>
      </c>
      <c r="T162" s="682">
        <v>497</v>
      </c>
      <c r="U162" s="682">
        <v>497</v>
      </c>
      <c r="V162" s="682">
        <v>497</v>
      </c>
      <c r="W162" s="682">
        <v>497</v>
      </c>
      <c r="X162" s="682">
        <v>497</v>
      </c>
      <c r="Y162" s="682">
        <v>487.67</v>
      </c>
      <c r="Z162" s="682">
        <v>198.42</v>
      </c>
      <c r="AA162" s="682" t="s">
        <v>1018</v>
      </c>
      <c r="AB162" s="682" t="s">
        <v>1018</v>
      </c>
      <c r="AC162" s="682" t="s">
        <v>1018</v>
      </c>
      <c r="AD162" s="682" t="s">
        <v>1018</v>
      </c>
      <c r="AE162" s="682" t="s">
        <v>1018</v>
      </c>
      <c r="AF162" s="682" t="s">
        <v>1018</v>
      </c>
      <c r="AG162" s="682" t="s">
        <v>1018</v>
      </c>
      <c r="AH162" s="682" t="s">
        <v>1018</v>
      </c>
      <c r="AI162" s="682" t="s">
        <v>1016</v>
      </c>
      <c r="AJ162" s="682" t="s">
        <v>1140</v>
      </c>
      <c r="AK162" s="682" t="s">
        <v>1140</v>
      </c>
      <c r="AL162" s="682" t="s">
        <v>1141</v>
      </c>
      <c r="AM162" s="682" t="s">
        <v>1141</v>
      </c>
      <c r="AN162" s="682" t="s">
        <v>1141</v>
      </c>
      <c r="AO162" s="683" t="s">
        <v>1141</v>
      </c>
      <c r="AP162" s="619"/>
      <c r="AQ162" s="681" t="s">
        <v>1018</v>
      </c>
      <c r="AR162" s="682" t="s">
        <v>1142</v>
      </c>
      <c r="AS162" s="682" t="s">
        <v>1142</v>
      </c>
      <c r="AT162" s="682">
        <v>2940239.91</v>
      </c>
      <c r="AU162" s="682">
        <v>2919374.23</v>
      </c>
      <c r="AV162" s="682">
        <v>2709943.37</v>
      </c>
      <c r="AW162" s="682">
        <v>1775114.74</v>
      </c>
      <c r="AX162" s="682">
        <v>1775114.74</v>
      </c>
      <c r="AY162" s="682">
        <v>1775114.74</v>
      </c>
      <c r="AZ162" s="682">
        <v>1775114.74</v>
      </c>
      <c r="BA162" s="682">
        <v>1775114.74</v>
      </c>
      <c r="BB162" s="682">
        <v>1775114.74</v>
      </c>
      <c r="BC162" s="682">
        <v>1775114.74</v>
      </c>
      <c r="BD162" s="682">
        <v>1689166.06</v>
      </c>
      <c r="BE162" s="682">
        <v>647250.85</v>
      </c>
      <c r="BF162" s="682" t="s">
        <v>1142</v>
      </c>
      <c r="BG162" s="682" t="s">
        <v>1142</v>
      </c>
      <c r="BH162" s="682" t="s">
        <v>1142</v>
      </c>
      <c r="BI162" s="682" t="s">
        <v>1142</v>
      </c>
      <c r="BJ162" s="682" t="s">
        <v>1142</v>
      </c>
      <c r="BK162" s="682" t="s">
        <v>1142</v>
      </c>
      <c r="BL162" s="682" t="s">
        <v>1142</v>
      </c>
      <c r="BM162" s="682" t="s">
        <v>1142</v>
      </c>
      <c r="BN162" s="682" t="s">
        <v>1142</v>
      </c>
      <c r="BO162" s="682" t="s">
        <v>1142</v>
      </c>
      <c r="BP162" s="682" t="s">
        <v>1142</v>
      </c>
      <c r="BQ162" s="682" t="s">
        <v>1141</v>
      </c>
      <c r="BR162" s="682" t="s">
        <v>1141</v>
      </c>
      <c r="BS162" s="682" t="s">
        <v>1141</v>
      </c>
      <c r="BT162" s="683" t="s">
        <v>1141</v>
      </c>
      <c r="BU162" s="160"/>
    </row>
    <row r="163" spans="2:73" ht="15.75" hidden="1">
      <c r="B163" s="674" t="s">
        <v>208</v>
      </c>
      <c r="C163" s="674" t="s">
        <v>1111</v>
      </c>
      <c r="D163" s="674" t="s">
        <v>20</v>
      </c>
      <c r="E163" s="674" t="s">
        <v>1107</v>
      </c>
      <c r="F163" s="674" t="s">
        <v>1138</v>
      </c>
      <c r="G163" s="674" t="s">
        <v>1108</v>
      </c>
      <c r="H163" s="871">
        <v>2011</v>
      </c>
      <c r="I163" s="630" t="s">
        <v>1125</v>
      </c>
      <c r="J163" s="630"/>
      <c r="K163" s="619"/>
      <c r="L163" s="681">
        <v>2.4700000000000002</v>
      </c>
      <c r="M163" s="682">
        <v>2.4700000000000002</v>
      </c>
      <c r="N163" s="682">
        <v>2.4700000000000002</v>
      </c>
      <c r="O163" s="682">
        <v>2.4700000000000002</v>
      </c>
      <c r="P163" s="682" t="s">
        <v>1139</v>
      </c>
      <c r="Q163" s="682" t="s">
        <v>1018</v>
      </c>
      <c r="R163" s="682" t="s">
        <v>1018</v>
      </c>
      <c r="S163" s="682" t="s">
        <v>1018</v>
      </c>
      <c r="T163" s="682" t="s">
        <v>1018</v>
      </c>
      <c r="U163" s="682" t="s">
        <v>1018</v>
      </c>
      <c r="V163" s="682" t="s">
        <v>1018</v>
      </c>
      <c r="W163" s="682" t="s">
        <v>1018</v>
      </c>
      <c r="X163" s="682" t="s">
        <v>1018</v>
      </c>
      <c r="Y163" s="682" t="s">
        <v>1018</v>
      </c>
      <c r="Z163" s="682" t="s">
        <v>1018</v>
      </c>
      <c r="AA163" s="682" t="s">
        <v>1018</v>
      </c>
      <c r="AB163" s="682" t="s">
        <v>1018</v>
      </c>
      <c r="AC163" s="682" t="s">
        <v>1018</v>
      </c>
      <c r="AD163" s="682" t="s">
        <v>1018</v>
      </c>
      <c r="AE163" s="682" t="s">
        <v>1018</v>
      </c>
      <c r="AF163" s="682" t="s">
        <v>1018</v>
      </c>
      <c r="AG163" s="682" t="s">
        <v>1018</v>
      </c>
      <c r="AH163" s="682" t="s">
        <v>1018</v>
      </c>
      <c r="AI163" s="682" t="s">
        <v>1016</v>
      </c>
      <c r="AJ163" s="682" t="s">
        <v>1140</v>
      </c>
      <c r="AK163" s="682" t="s">
        <v>1140</v>
      </c>
      <c r="AL163" s="682" t="s">
        <v>1141</v>
      </c>
      <c r="AM163" s="682" t="s">
        <v>1141</v>
      </c>
      <c r="AN163" s="682" t="s">
        <v>1141</v>
      </c>
      <c r="AO163" s="683" t="s">
        <v>1141</v>
      </c>
      <c r="AP163" s="619"/>
      <c r="AQ163" s="681">
        <v>12220.41</v>
      </c>
      <c r="AR163" s="682">
        <v>12220.41</v>
      </c>
      <c r="AS163" s="682">
        <v>12220.41</v>
      </c>
      <c r="AT163" s="682">
        <v>12220.41</v>
      </c>
      <c r="AU163" s="682" t="s">
        <v>1017</v>
      </c>
      <c r="AV163" s="682" t="s">
        <v>1017</v>
      </c>
      <c r="AW163" s="682" t="s">
        <v>1017</v>
      </c>
      <c r="AX163" s="682" t="s">
        <v>1017</v>
      </c>
      <c r="AY163" s="682" t="s">
        <v>1017</v>
      </c>
      <c r="AZ163" s="682" t="s">
        <v>1017</v>
      </c>
      <c r="BA163" s="682" t="s">
        <v>1017</v>
      </c>
      <c r="BB163" s="682" t="s">
        <v>1017</v>
      </c>
      <c r="BC163" s="682" t="s">
        <v>1017</v>
      </c>
      <c r="BD163" s="682" t="s">
        <v>1017</v>
      </c>
      <c r="BE163" s="682" t="s">
        <v>1017</v>
      </c>
      <c r="BF163" s="682" t="s">
        <v>1142</v>
      </c>
      <c r="BG163" s="682" t="s">
        <v>1142</v>
      </c>
      <c r="BH163" s="682" t="s">
        <v>1142</v>
      </c>
      <c r="BI163" s="682" t="s">
        <v>1142</v>
      </c>
      <c r="BJ163" s="682" t="s">
        <v>1142</v>
      </c>
      <c r="BK163" s="682" t="s">
        <v>1142</v>
      </c>
      <c r="BL163" s="682" t="s">
        <v>1142</v>
      </c>
      <c r="BM163" s="682" t="s">
        <v>1142</v>
      </c>
      <c r="BN163" s="682" t="s">
        <v>1142</v>
      </c>
      <c r="BO163" s="682" t="s">
        <v>1142</v>
      </c>
      <c r="BP163" s="682" t="s">
        <v>1142</v>
      </c>
      <c r="BQ163" s="682" t="s">
        <v>1141</v>
      </c>
      <c r="BR163" s="682" t="s">
        <v>1141</v>
      </c>
      <c r="BS163" s="682" t="s">
        <v>1141</v>
      </c>
      <c r="BT163" s="683" t="s">
        <v>1141</v>
      </c>
      <c r="BU163" s="160"/>
    </row>
    <row r="164" spans="2:73" ht="15.75" hidden="1">
      <c r="B164" s="674" t="s">
        <v>208</v>
      </c>
      <c r="C164" s="674" t="s">
        <v>1111</v>
      </c>
      <c r="D164" s="674" t="s">
        <v>20</v>
      </c>
      <c r="E164" s="674" t="s">
        <v>1107</v>
      </c>
      <c r="F164" s="674" t="s">
        <v>1138</v>
      </c>
      <c r="G164" s="674" t="s">
        <v>1108</v>
      </c>
      <c r="H164" s="871">
        <v>2012</v>
      </c>
      <c r="I164" s="630" t="s">
        <v>1125</v>
      </c>
      <c r="J164" s="630"/>
      <c r="K164" s="619"/>
      <c r="L164" s="681" t="s">
        <v>1018</v>
      </c>
      <c r="M164" s="682">
        <v>0.17</v>
      </c>
      <c r="N164" s="682">
        <v>0.17</v>
      </c>
      <c r="O164" s="682">
        <v>0.17</v>
      </c>
      <c r="P164" s="682">
        <v>0.17</v>
      </c>
      <c r="Q164" s="682" t="s">
        <v>1018</v>
      </c>
      <c r="R164" s="682" t="s">
        <v>1018</v>
      </c>
      <c r="S164" s="682" t="s">
        <v>1018</v>
      </c>
      <c r="T164" s="682" t="s">
        <v>1018</v>
      </c>
      <c r="U164" s="682" t="s">
        <v>1018</v>
      </c>
      <c r="V164" s="682" t="s">
        <v>1018</v>
      </c>
      <c r="W164" s="682" t="s">
        <v>1018</v>
      </c>
      <c r="X164" s="682" t="s">
        <v>1018</v>
      </c>
      <c r="Y164" s="682" t="s">
        <v>1018</v>
      </c>
      <c r="Z164" s="682" t="s">
        <v>1018</v>
      </c>
      <c r="AA164" s="682" t="s">
        <v>1018</v>
      </c>
      <c r="AB164" s="682" t="s">
        <v>1018</v>
      </c>
      <c r="AC164" s="682" t="s">
        <v>1018</v>
      </c>
      <c r="AD164" s="682" t="s">
        <v>1018</v>
      </c>
      <c r="AE164" s="682" t="s">
        <v>1018</v>
      </c>
      <c r="AF164" s="682" t="s">
        <v>1018</v>
      </c>
      <c r="AG164" s="682" t="s">
        <v>1018</v>
      </c>
      <c r="AH164" s="682" t="s">
        <v>1018</v>
      </c>
      <c r="AI164" s="682" t="s">
        <v>1016</v>
      </c>
      <c r="AJ164" s="682" t="s">
        <v>1140</v>
      </c>
      <c r="AK164" s="682" t="s">
        <v>1140</v>
      </c>
      <c r="AL164" s="682" t="s">
        <v>1141</v>
      </c>
      <c r="AM164" s="682" t="s">
        <v>1141</v>
      </c>
      <c r="AN164" s="682" t="s">
        <v>1141</v>
      </c>
      <c r="AO164" s="683" t="s">
        <v>1141</v>
      </c>
      <c r="AP164" s="619"/>
      <c r="AQ164" s="681" t="s">
        <v>1018</v>
      </c>
      <c r="AR164" s="682">
        <v>854.06</v>
      </c>
      <c r="AS164" s="682">
        <v>854.06</v>
      </c>
      <c r="AT164" s="682">
        <v>854.06</v>
      </c>
      <c r="AU164" s="682">
        <v>854.06</v>
      </c>
      <c r="AV164" s="682" t="s">
        <v>1017</v>
      </c>
      <c r="AW164" s="682" t="s">
        <v>1017</v>
      </c>
      <c r="AX164" s="682" t="s">
        <v>1017</v>
      </c>
      <c r="AY164" s="682" t="s">
        <v>1017</v>
      </c>
      <c r="AZ164" s="682" t="s">
        <v>1017</v>
      </c>
      <c r="BA164" s="682" t="s">
        <v>1017</v>
      </c>
      <c r="BB164" s="682" t="s">
        <v>1017</v>
      </c>
      <c r="BC164" s="682" t="s">
        <v>1017</v>
      </c>
      <c r="BD164" s="682" t="s">
        <v>1017</v>
      </c>
      <c r="BE164" s="682" t="s">
        <v>1017</v>
      </c>
      <c r="BF164" s="682" t="s">
        <v>1142</v>
      </c>
      <c r="BG164" s="682" t="s">
        <v>1142</v>
      </c>
      <c r="BH164" s="682" t="s">
        <v>1142</v>
      </c>
      <c r="BI164" s="682" t="s">
        <v>1142</v>
      </c>
      <c r="BJ164" s="682" t="s">
        <v>1142</v>
      </c>
      <c r="BK164" s="682" t="s">
        <v>1142</v>
      </c>
      <c r="BL164" s="682" t="s">
        <v>1142</v>
      </c>
      <c r="BM164" s="682" t="s">
        <v>1142</v>
      </c>
      <c r="BN164" s="682" t="s">
        <v>1142</v>
      </c>
      <c r="BO164" s="682" t="s">
        <v>1142</v>
      </c>
      <c r="BP164" s="682" t="s">
        <v>1142</v>
      </c>
      <c r="BQ164" s="682" t="s">
        <v>1141</v>
      </c>
      <c r="BR164" s="682" t="s">
        <v>1141</v>
      </c>
      <c r="BS164" s="682" t="s">
        <v>1141</v>
      </c>
      <c r="BT164" s="683" t="s">
        <v>1141</v>
      </c>
      <c r="BU164" s="160"/>
    </row>
    <row r="165" spans="2:73" ht="15.75" hidden="1">
      <c r="B165" s="674" t="s">
        <v>208</v>
      </c>
      <c r="C165" s="674" t="s">
        <v>1111</v>
      </c>
      <c r="D165" s="674" t="s">
        <v>20</v>
      </c>
      <c r="E165" s="674" t="s">
        <v>1107</v>
      </c>
      <c r="F165" s="674" t="s">
        <v>1138</v>
      </c>
      <c r="G165" s="674" t="s">
        <v>1108</v>
      </c>
      <c r="H165" s="871">
        <v>2012</v>
      </c>
      <c r="I165" s="630" t="s">
        <v>1125</v>
      </c>
      <c r="J165" s="630"/>
      <c r="K165" s="619"/>
      <c r="L165" s="681" t="s">
        <v>1018</v>
      </c>
      <c r="M165" s="682">
        <v>0.52</v>
      </c>
      <c r="N165" s="682">
        <v>0.52</v>
      </c>
      <c r="O165" s="682">
        <v>0.52</v>
      </c>
      <c r="P165" s="682">
        <v>0.52</v>
      </c>
      <c r="Q165" s="682" t="s">
        <v>1018</v>
      </c>
      <c r="R165" s="682" t="s">
        <v>1018</v>
      </c>
      <c r="S165" s="682" t="s">
        <v>1018</v>
      </c>
      <c r="T165" s="682" t="s">
        <v>1018</v>
      </c>
      <c r="U165" s="682" t="s">
        <v>1018</v>
      </c>
      <c r="V165" s="682" t="s">
        <v>1018</v>
      </c>
      <c r="W165" s="682" t="s">
        <v>1018</v>
      </c>
      <c r="X165" s="682" t="s">
        <v>1018</v>
      </c>
      <c r="Y165" s="682" t="s">
        <v>1018</v>
      </c>
      <c r="Z165" s="682" t="s">
        <v>1018</v>
      </c>
      <c r="AA165" s="682" t="s">
        <v>1018</v>
      </c>
      <c r="AB165" s="682" t="s">
        <v>1018</v>
      </c>
      <c r="AC165" s="682" t="s">
        <v>1018</v>
      </c>
      <c r="AD165" s="682" t="s">
        <v>1018</v>
      </c>
      <c r="AE165" s="682" t="s">
        <v>1018</v>
      </c>
      <c r="AF165" s="682" t="s">
        <v>1018</v>
      </c>
      <c r="AG165" s="682" t="s">
        <v>1018</v>
      </c>
      <c r="AH165" s="682" t="s">
        <v>1018</v>
      </c>
      <c r="AI165" s="682" t="s">
        <v>1016</v>
      </c>
      <c r="AJ165" s="682" t="s">
        <v>1140</v>
      </c>
      <c r="AK165" s="682" t="s">
        <v>1140</v>
      </c>
      <c r="AL165" s="682" t="s">
        <v>1141</v>
      </c>
      <c r="AM165" s="682" t="s">
        <v>1141</v>
      </c>
      <c r="AN165" s="682" t="s">
        <v>1141</v>
      </c>
      <c r="AO165" s="683" t="s">
        <v>1141</v>
      </c>
      <c r="AP165" s="619"/>
      <c r="AQ165" s="681" t="s">
        <v>1018</v>
      </c>
      <c r="AR165" s="682">
        <v>2562.1799999999998</v>
      </c>
      <c r="AS165" s="682">
        <v>2562.1799999999998</v>
      </c>
      <c r="AT165" s="682">
        <v>2562.1799999999998</v>
      </c>
      <c r="AU165" s="682">
        <v>2562.1799999999998</v>
      </c>
      <c r="AV165" s="682" t="s">
        <v>1017</v>
      </c>
      <c r="AW165" s="682" t="s">
        <v>1017</v>
      </c>
      <c r="AX165" s="682" t="s">
        <v>1017</v>
      </c>
      <c r="AY165" s="682" t="s">
        <v>1017</v>
      </c>
      <c r="AZ165" s="682" t="s">
        <v>1017</v>
      </c>
      <c r="BA165" s="682" t="s">
        <v>1017</v>
      </c>
      <c r="BB165" s="682" t="s">
        <v>1017</v>
      </c>
      <c r="BC165" s="682" t="s">
        <v>1017</v>
      </c>
      <c r="BD165" s="682" t="s">
        <v>1017</v>
      </c>
      <c r="BE165" s="682" t="s">
        <v>1017</v>
      </c>
      <c r="BF165" s="682" t="s">
        <v>1142</v>
      </c>
      <c r="BG165" s="682" t="s">
        <v>1142</v>
      </c>
      <c r="BH165" s="682" t="s">
        <v>1142</v>
      </c>
      <c r="BI165" s="682" t="s">
        <v>1142</v>
      </c>
      <c r="BJ165" s="682" t="s">
        <v>1142</v>
      </c>
      <c r="BK165" s="682" t="s">
        <v>1142</v>
      </c>
      <c r="BL165" s="682" t="s">
        <v>1142</v>
      </c>
      <c r="BM165" s="682" t="s">
        <v>1142</v>
      </c>
      <c r="BN165" s="682" t="s">
        <v>1142</v>
      </c>
      <c r="BO165" s="682" t="s">
        <v>1142</v>
      </c>
      <c r="BP165" s="682" t="s">
        <v>1142</v>
      </c>
      <c r="BQ165" s="682" t="s">
        <v>1141</v>
      </c>
      <c r="BR165" s="682" t="s">
        <v>1141</v>
      </c>
      <c r="BS165" s="682" t="s">
        <v>1141</v>
      </c>
      <c r="BT165" s="683" t="s">
        <v>1141</v>
      </c>
      <c r="BU165" s="160"/>
    </row>
    <row r="166" spans="2:73" ht="15.75">
      <c r="B166" s="674" t="s">
        <v>208</v>
      </c>
      <c r="C166" s="674" t="s">
        <v>1111</v>
      </c>
      <c r="D166" s="674" t="s">
        <v>20</v>
      </c>
      <c r="E166" s="674" t="s">
        <v>1107</v>
      </c>
      <c r="F166" s="674" t="s">
        <v>1138</v>
      </c>
      <c r="G166" s="674" t="s">
        <v>1108</v>
      </c>
      <c r="H166" s="871">
        <v>2013</v>
      </c>
      <c r="I166" s="630" t="s">
        <v>1125</v>
      </c>
      <c r="J166" s="630"/>
      <c r="K166" s="619"/>
      <c r="L166" s="681" t="s">
        <v>1018</v>
      </c>
      <c r="M166" s="682" t="s">
        <v>1018</v>
      </c>
      <c r="N166" s="682">
        <v>0.05</v>
      </c>
      <c r="O166" s="682">
        <v>0.05</v>
      </c>
      <c r="P166" s="682">
        <v>0.05</v>
      </c>
      <c r="Q166" s="682">
        <v>0.05</v>
      </c>
      <c r="R166" s="682" t="s">
        <v>1018</v>
      </c>
      <c r="S166" s="682" t="s">
        <v>1018</v>
      </c>
      <c r="T166" s="682" t="s">
        <v>1018</v>
      </c>
      <c r="U166" s="682" t="s">
        <v>1018</v>
      </c>
      <c r="V166" s="682" t="s">
        <v>1018</v>
      </c>
      <c r="W166" s="682" t="s">
        <v>1018</v>
      </c>
      <c r="X166" s="682" t="s">
        <v>1018</v>
      </c>
      <c r="Y166" s="682" t="s">
        <v>1018</v>
      </c>
      <c r="Z166" s="682" t="s">
        <v>1018</v>
      </c>
      <c r="AA166" s="682" t="s">
        <v>1018</v>
      </c>
      <c r="AB166" s="682" t="s">
        <v>1018</v>
      </c>
      <c r="AC166" s="682" t="s">
        <v>1018</v>
      </c>
      <c r="AD166" s="682" t="s">
        <v>1018</v>
      </c>
      <c r="AE166" s="682" t="s">
        <v>1018</v>
      </c>
      <c r="AF166" s="682" t="s">
        <v>1018</v>
      </c>
      <c r="AG166" s="682" t="s">
        <v>1018</v>
      </c>
      <c r="AH166" s="682" t="s">
        <v>1018</v>
      </c>
      <c r="AI166" s="682" t="s">
        <v>1016</v>
      </c>
      <c r="AJ166" s="682" t="s">
        <v>1140</v>
      </c>
      <c r="AK166" s="682" t="s">
        <v>1140</v>
      </c>
      <c r="AL166" s="682" t="s">
        <v>1141</v>
      </c>
      <c r="AM166" s="682" t="s">
        <v>1141</v>
      </c>
      <c r="AN166" s="682" t="s">
        <v>1141</v>
      </c>
      <c r="AO166" s="683" t="s">
        <v>1141</v>
      </c>
      <c r="AP166" s="619"/>
      <c r="AQ166" s="681" t="s">
        <v>1018</v>
      </c>
      <c r="AR166" s="682" t="s">
        <v>1142</v>
      </c>
      <c r="AS166" s="682">
        <v>257.08</v>
      </c>
      <c r="AT166" s="682">
        <v>257.08</v>
      </c>
      <c r="AU166" s="682">
        <v>257.08</v>
      </c>
      <c r="AV166" s="682">
        <v>257.08</v>
      </c>
      <c r="AW166" s="682" t="s">
        <v>1017</v>
      </c>
      <c r="AX166" s="682" t="s">
        <v>1017</v>
      </c>
      <c r="AY166" s="682" t="s">
        <v>1017</v>
      </c>
      <c r="AZ166" s="682" t="s">
        <v>1017</v>
      </c>
      <c r="BA166" s="682" t="s">
        <v>1017</v>
      </c>
      <c r="BB166" s="682" t="s">
        <v>1017</v>
      </c>
      <c r="BC166" s="682" t="s">
        <v>1017</v>
      </c>
      <c r="BD166" s="682" t="s">
        <v>1017</v>
      </c>
      <c r="BE166" s="682" t="s">
        <v>1017</v>
      </c>
      <c r="BF166" s="682" t="s">
        <v>1142</v>
      </c>
      <c r="BG166" s="682" t="s">
        <v>1142</v>
      </c>
      <c r="BH166" s="682" t="s">
        <v>1142</v>
      </c>
      <c r="BI166" s="682" t="s">
        <v>1142</v>
      </c>
      <c r="BJ166" s="682" t="s">
        <v>1142</v>
      </c>
      <c r="BK166" s="682" t="s">
        <v>1142</v>
      </c>
      <c r="BL166" s="682" t="s">
        <v>1142</v>
      </c>
      <c r="BM166" s="682" t="s">
        <v>1142</v>
      </c>
      <c r="BN166" s="682" t="s">
        <v>1142</v>
      </c>
      <c r="BO166" s="682" t="s">
        <v>1142</v>
      </c>
      <c r="BP166" s="682" t="s">
        <v>1142</v>
      </c>
      <c r="BQ166" s="682" t="s">
        <v>1141</v>
      </c>
      <c r="BR166" s="682" t="s">
        <v>1141</v>
      </c>
      <c r="BS166" s="682" t="s">
        <v>1141</v>
      </c>
      <c r="BT166" s="683" t="s">
        <v>1141</v>
      </c>
      <c r="BU166" s="160"/>
    </row>
    <row r="167" spans="2:73" ht="15.75">
      <c r="B167" s="674" t="s">
        <v>208</v>
      </c>
      <c r="C167" s="674" t="s">
        <v>1111</v>
      </c>
      <c r="D167" s="674" t="s">
        <v>20</v>
      </c>
      <c r="E167" s="674" t="s">
        <v>1107</v>
      </c>
      <c r="F167" s="674" t="s">
        <v>1138</v>
      </c>
      <c r="G167" s="674" t="s">
        <v>1108</v>
      </c>
      <c r="H167" s="871">
        <v>2013</v>
      </c>
      <c r="I167" s="630" t="s">
        <v>1125</v>
      </c>
      <c r="J167" s="630"/>
      <c r="K167" s="619"/>
      <c r="L167" s="681" t="s">
        <v>1018</v>
      </c>
      <c r="M167" s="682" t="s">
        <v>1018</v>
      </c>
      <c r="N167" s="682">
        <v>17.64</v>
      </c>
      <c r="O167" s="682">
        <v>17.64</v>
      </c>
      <c r="P167" s="682">
        <v>17.64</v>
      </c>
      <c r="Q167" s="682">
        <v>17.64</v>
      </c>
      <c r="R167" s="682" t="s">
        <v>1018</v>
      </c>
      <c r="S167" s="682" t="s">
        <v>1018</v>
      </c>
      <c r="T167" s="682" t="s">
        <v>1018</v>
      </c>
      <c r="U167" s="682" t="s">
        <v>1018</v>
      </c>
      <c r="V167" s="682" t="s">
        <v>1018</v>
      </c>
      <c r="W167" s="682" t="s">
        <v>1018</v>
      </c>
      <c r="X167" s="682" t="s">
        <v>1018</v>
      </c>
      <c r="Y167" s="682" t="s">
        <v>1018</v>
      </c>
      <c r="Z167" s="682" t="s">
        <v>1018</v>
      </c>
      <c r="AA167" s="682" t="s">
        <v>1018</v>
      </c>
      <c r="AB167" s="682" t="s">
        <v>1018</v>
      </c>
      <c r="AC167" s="682" t="s">
        <v>1018</v>
      </c>
      <c r="AD167" s="682" t="s">
        <v>1018</v>
      </c>
      <c r="AE167" s="682" t="s">
        <v>1018</v>
      </c>
      <c r="AF167" s="682" t="s">
        <v>1018</v>
      </c>
      <c r="AG167" s="682" t="s">
        <v>1018</v>
      </c>
      <c r="AH167" s="682" t="s">
        <v>1018</v>
      </c>
      <c r="AI167" s="682" t="s">
        <v>1016</v>
      </c>
      <c r="AJ167" s="682" t="s">
        <v>1140</v>
      </c>
      <c r="AK167" s="682" t="s">
        <v>1140</v>
      </c>
      <c r="AL167" s="682" t="s">
        <v>1141</v>
      </c>
      <c r="AM167" s="682" t="s">
        <v>1141</v>
      </c>
      <c r="AN167" s="682" t="s">
        <v>1141</v>
      </c>
      <c r="AO167" s="683" t="s">
        <v>1141</v>
      </c>
      <c r="AP167" s="619"/>
      <c r="AQ167" s="681" t="s">
        <v>1018</v>
      </c>
      <c r="AR167" s="682" t="s">
        <v>1142</v>
      </c>
      <c r="AS167" s="682">
        <v>96965.81</v>
      </c>
      <c r="AT167" s="682">
        <v>96965.81</v>
      </c>
      <c r="AU167" s="682">
        <v>96965.81</v>
      </c>
      <c r="AV167" s="682">
        <v>96965.81</v>
      </c>
      <c r="AW167" s="682" t="s">
        <v>1017</v>
      </c>
      <c r="AX167" s="682" t="s">
        <v>1017</v>
      </c>
      <c r="AY167" s="682" t="s">
        <v>1017</v>
      </c>
      <c r="AZ167" s="682" t="s">
        <v>1017</v>
      </c>
      <c r="BA167" s="682" t="s">
        <v>1017</v>
      </c>
      <c r="BB167" s="682" t="s">
        <v>1017</v>
      </c>
      <c r="BC167" s="682" t="s">
        <v>1017</v>
      </c>
      <c r="BD167" s="682" t="s">
        <v>1017</v>
      </c>
      <c r="BE167" s="682" t="s">
        <v>1017</v>
      </c>
      <c r="BF167" s="682" t="s">
        <v>1142</v>
      </c>
      <c r="BG167" s="682" t="s">
        <v>1142</v>
      </c>
      <c r="BH167" s="682" t="s">
        <v>1142</v>
      </c>
      <c r="BI167" s="682" t="s">
        <v>1142</v>
      </c>
      <c r="BJ167" s="682" t="s">
        <v>1142</v>
      </c>
      <c r="BK167" s="682" t="s">
        <v>1142</v>
      </c>
      <c r="BL167" s="682" t="s">
        <v>1142</v>
      </c>
      <c r="BM167" s="682" t="s">
        <v>1142</v>
      </c>
      <c r="BN167" s="682" t="s">
        <v>1142</v>
      </c>
      <c r="BO167" s="682" t="s">
        <v>1142</v>
      </c>
      <c r="BP167" s="682" t="s">
        <v>1142</v>
      </c>
      <c r="BQ167" s="682" t="s">
        <v>1141</v>
      </c>
      <c r="BR167" s="682" t="s">
        <v>1141</v>
      </c>
      <c r="BS167" s="682" t="s">
        <v>1141</v>
      </c>
      <c r="BT167" s="683" t="s">
        <v>1141</v>
      </c>
      <c r="BU167" s="160"/>
    </row>
    <row r="168" spans="2:73" ht="15.75">
      <c r="B168" s="674" t="s">
        <v>208</v>
      </c>
      <c r="C168" s="674" t="s">
        <v>1111</v>
      </c>
      <c r="D168" s="674" t="s">
        <v>20</v>
      </c>
      <c r="E168" s="674" t="s">
        <v>1107</v>
      </c>
      <c r="F168" s="674" t="s">
        <v>1138</v>
      </c>
      <c r="G168" s="674" t="s">
        <v>1108</v>
      </c>
      <c r="H168" s="871">
        <v>2014</v>
      </c>
      <c r="I168" s="630" t="s">
        <v>1125</v>
      </c>
      <c r="J168" s="630"/>
      <c r="K168" s="619"/>
      <c r="L168" s="681" t="s">
        <v>1018</v>
      </c>
      <c r="M168" s="682" t="s">
        <v>1018</v>
      </c>
      <c r="N168" s="682" t="s">
        <v>1139</v>
      </c>
      <c r="O168" s="682">
        <v>267.33999999999997</v>
      </c>
      <c r="P168" s="682">
        <v>267.33999999999997</v>
      </c>
      <c r="Q168" s="682">
        <v>267.33999999999997</v>
      </c>
      <c r="R168" s="682">
        <v>267.33999999999997</v>
      </c>
      <c r="S168" s="682" t="s">
        <v>1018</v>
      </c>
      <c r="T168" s="682" t="s">
        <v>1018</v>
      </c>
      <c r="U168" s="682" t="s">
        <v>1018</v>
      </c>
      <c r="V168" s="682" t="s">
        <v>1018</v>
      </c>
      <c r="W168" s="682" t="s">
        <v>1018</v>
      </c>
      <c r="X168" s="682" t="s">
        <v>1018</v>
      </c>
      <c r="Y168" s="682" t="s">
        <v>1018</v>
      </c>
      <c r="Z168" s="682" t="s">
        <v>1018</v>
      </c>
      <c r="AA168" s="682" t="s">
        <v>1018</v>
      </c>
      <c r="AB168" s="682" t="s">
        <v>1018</v>
      </c>
      <c r="AC168" s="682" t="s">
        <v>1018</v>
      </c>
      <c r="AD168" s="682" t="s">
        <v>1018</v>
      </c>
      <c r="AE168" s="682" t="s">
        <v>1018</v>
      </c>
      <c r="AF168" s="682" t="s">
        <v>1018</v>
      </c>
      <c r="AG168" s="682" t="s">
        <v>1018</v>
      </c>
      <c r="AH168" s="682" t="s">
        <v>1018</v>
      </c>
      <c r="AI168" s="682" t="s">
        <v>1016</v>
      </c>
      <c r="AJ168" s="682" t="s">
        <v>1140</v>
      </c>
      <c r="AK168" s="682" t="s">
        <v>1140</v>
      </c>
      <c r="AL168" s="682" t="s">
        <v>1141</v>
      </c>
      <c r="AM168" s="682" t="s">
        <v>1141</v>
      </c>
      <c r="AN168" s="682" t="s">
        <v>1141</v>
      </c>
      <c r="AO168" s="683" t="s">
        <v>1141</v>
      </c>
      <c r="AP168" s="619"/>
      <c r="AQ168" s="681" t="s">
        <v>1018</v>
      </c>
      <c r="AR168" s="682" t="s">
        <v>1142</v>
      </c>
      <c r="AS168" s="682" t="s">
        <v>1142</v>
      </c>
      <c r="AT168" s="682">
        <v>1305471.3999999999</v>
      </c>
      <c r="AU168" s="682">
        <v>1305471.3999999999</v>
      </c>
      <c r="AV168" s="682">
        <v>1305471.3999999999</v>
      </c>
      <c r="AW168" s="682">
        <v>1305471.3999999999</v>
      </c>
      <c r="AX168" s="682" t="s">
        <v>1017</v>
      </c>
      <c r="AY168" s="682" t="s">
        <v>1017</v>
      </c>
      <c r="AZ168" s="682" t="s">
        <v>1017</v>
      </c>
      <c r="BA168" s="682" t="s">
        <v>1017</v>
      </c>
      <c r="BB168" s="682" t="s">
        <v>1017</v>
      </c>
      <c r="BC168" s="682" t="s">
        <v>1017</v>
      </c>
      <c r="BD168" s="682" t="s">
        <v>1017</v>
      </c>
      <c r="BE168" s="682" t="s">
        <v>1017</v>
      </c>
      <c r="BF168" s="682" t="s">
        <v>1142</v>
      </c>
      <c r="BG168" s="682" t="s">
        <v>1142</v>
      </c>
      <c r="BH168" s="682" t="s">
        <v>1142</v>
      </c>
      <c r="BI168" s="682" t="s">
        <v>1142</v>
      </c>
      <c r="BJ168" s="682" t="s">
        <v>1142</v>
      </c>
      <c r="BK168" s="682" t="s">
        <v>1142</v>
      </c>
      <c r="BL168" s="682" t="s">
        <v>1142</v>
      </c>
      <c r="BM168" s="682" t="s">
        <v>1142</v>
      </c>
      <c r="BN168" s="682" t="s">
        <v>1142</v>
      </c>
      <c r="BO168" s="682" t="s">
        <v>1142</v>
      </c>
      <c r="BP168" s="682" t="s">
        <v>1142</v>
      </c>
      <c r="BQ168" s="682" t="s">
        <v>1141</v>
      </c>
      <c r="BR168" s="682" t="s">
        <v>1141</v>
      </c>
      <c r="BS168" s="682" t="s">
        <v>1141</v>
      </c>
      <c r="BT168" s="683" t="s">
        <v>1141</v>
      </c>
      <c r="BU168" s="160"/>
    </row>
    <row r="169" spans="2:73" ht="15.75">
      <c r="B169" s="674" t="s">
        <v>208</v>
      </c>
      <c r="C169" s="674" t="s">
        <v>1111</v>
      </c>
      <c r="D169" s="674" t="s">
        <v>17</v>
      </c>
      <c r="E169" s="674" t="s">
        <v>1107</v>
      </c>
      <c r="F169" s="674" t="s">
        <v>1138</v>
      </c>
      <c r="G169" s="674" t="s">
        <v>1108</v>
      </c>
      <c r="H169" s="871">
        <v>2012</v>
      </c>
      <c r="I169" s="630" t="s">
        <v>1125</v>
      </c>
      <c r="J169" s="630"/>
      <c r="K169" s="619"/>
      <c r="L169" s="681" t="s">
        <v>1018</v>
      </c>
      <c r="M169" s="682">
        <v>84.95</v>
      </c>
      <c r="N169" s="682">
        <v>84.95</v>
      </c>
      <c r="O169" s="682">
        <v>84.95</v>
      </c>
      <c r="P169" s="682">
        <v>84.95</v>
      </c>
      <c r="Q169" s="682">
        <v>84.95</v>
      </c>
      <c r="R169" s="682">
        <v>84.9</v>
      </c>
      <c r="S169" s="682">
        <v>84.9</v>
      </c>
      <c r="T169" s="682">
        <v>84.9</v>
      </c>
      <c r="U169" s="682">
        <v>84.9</v>
      </c>
      <c r="V169" s="682">
        <v>84.9</v>
      </c>
      <c r="W169" s="682">
        <v>84.9</v>
      </c>
      <c r="X169" s="682">
        <v>84.29</v>
      </c>
      <c r="Y169" s="682">
        <v>84.29</v>
      </c>
      <c r="Z169" s="682">
        <v>84.29</v>
      </c>
      <c r="AA169" s="682">
        <v>84.29</v>
      </c>
      <c r="AB169" s="682" t="s">
        <v>1018</v>
      </c>
      <c r="AC169" s="682" t="s">
        <v>1018</v>
      </c>
      <c r="AD169" s="682" t="s">
        <v>1018</v>
      </c>
      <c r="AE169" s="682" t="s">
        <v>1018</v>
      </c>
      <c r="AF169" s="682" t="s">
        <v>1018</v>
      </c>
      <c r="AG169" s="682" t="s">
        <v>1018</v>
      </c>
      <c r="AH169" s="682" t="s">
        <v>1018</v>
      </c>
      <c r="AI169" s="682" t="s">
        <v>1016</v>
      </c>
      <c r="AJ169" s="682" t="s">
        <v>1140</v>
      </c>
      <c r="AK169" s="682" t="s">
        <v>1140</v>
      </c>
      <c r="AL169" s="682" t="s">
        <v>1141</v>
      </c>
      <c r="AM169" s="682" t="s">
        <v>1141</v>
      </c>
      <c r="AN169" s="682" t="s">
        <v>1141</v>
      </c>
      <c r="AO169" s="683" t="s">
        <v>1141</v>
      </c>
      <c r="AP169" s="619"/>
      <c r="AQ169" s="681" t="s">
        <v>1018</v>
      </c>
      <c r="AR169" s="682">
        <v>224537.79</v>
      </c>
      <c r="AS169" s="682">
        <v>224537.79</v>
      </c>
      <c r="AT169" s="682">
        <v>224537.79</v>
      </c>
      <c r="AU169" s="682">
        <v>224537.79</v>
      </c>
      <c r="AV169" s="682">
        <v>224537.79</v>
      </c>
      <c r="AW169" s="682">
        <v>224388.15</v>
      </c>
      <c r="AX169" s="682">
        <v>224388.15</v>
      </c>
      <c r="AY169" s="682">
        <v>224388.15</v>
      </c>
      <c r="AZ169" s="682">
        <v>224388.15</v>
      </c>
      <c r="BA169" s="682">
        <v>224388.15</v>
      </c>
      <c r="BB169" s="682">
        <v>224388.15</v>
      </c>
      <c r="BC169" s="682">
        <v>222377.9</v>
      </c>
      <c r="BD169" s="682">
        <v>222377.9</v>
      </c>
      <c r="BE169" s="682">
        <v>222377.9</v>
      </c>
      <c r="BF169" s="682">
        <v>222377.9</v>
      </c>
      <c r="BG169" s="682" t="s">
        <v>1142</v>
      </c>
      <c r="BH169" s="682" t="s">
        <v>1142</v>
      </c>
      <c r="BI169" s="682" t="s">
        <v>1142</v>
      </c>
      <c r="BJ169" s="682" t="s">
        <v>1142</v>
      </c>
      <c r="BK169" s="682" t="s">
        <v>1142</v>
      </c>
      <c r="BL169" s="682" t="s">
        <v>1142</v>
      </c>
      <c r="BM169" s="682" t="s">
        <v>1142</v>
      </c>
      <c r="BN169" s="682" t="s">
        <v>1142</v>
      </c>
      <c r="BO169" s="682" t="s">
        <v>1142</v>
      </c>
      <c r="BP169" s="682" t="s">
        <v>1142</v>
      </c>
      <c r="BQ169" s="682" t="s">
        <v>1141</v>
      </c>
      <c r="BR169" s="682" t="s">
        <v>1141</v>
      </c>
      <c r="BS169" s="682" t="s">
        <v>1141</v>
      </c>
      <c r="BT169" s="683" t="s">
        <v>1141</v>
      </c>
      <c r="BU169" s="160"/>
    </row>
    <row r="170" spans="2:73" ht="15.75">
      <c r="B170" s="674" t="s">
        <v>208</v>
      </c>
      <c r="C170" s="674" t="s">
        <v>1111</v>
      </c>
      <c r="D170" s="674" t="s">
        <v>17</v>
      </c>
      <c r="E170" s="674" t="s">
        <v>1107</v>
      </c>
      <c r="F170" s="674" t="s">
        <v>1138</v>
      </c>
      <c r="G170" s="674" t="s">
        <v>1108</v>
      </c>
      <c r="H170" s="871">
        <v>2013</v>
      </c>
      <c r="I170" s="630" t="s">
        <v>1125</v>
      </c>
      <c r="J170" s="630"/>
      <c r="K170" s="619"/>
      <c r="L170" s="681" t="s">
        <v>1018</v>
      </c>
      <c r="M170" s="682" t="s">
        <v>1018</v>
      </c>
      <c r="N170" s="682">
        <v>580.97</v>
      </c>
      <c r="O170" s="682">
        <v>580.97</v>
      </c>
      <c r="P170" s="682">
        <v>580.97</v>
      </c>
      <c r="Q170" s="682">
        <v>580.97</v>
      </c>
      <c r="R170" s="682">
        <v>580.97</v>
      </c>
      <c r="S170" s="682">
        <v>580.97</v>
      </c>
      <c r="T170" s="682">
        <v>580.97</v>
      </c>
      <c r="U170" s="682">
        <v>580.97</v>
      </c>
      <c r="V170" s="682">
        <v>572.97</v>
      </c>
      <c r="W170" s="682">
        <v>572.97</v>
      </c>
      <c r="X170" s="682">
        <v>561.89</v>
      </c>
      <c r="Y170" s="682">
        <v>561.89</v>
      </c>
      <c r="Z170" s="682">
        <v>561.89</v>
      </c>
      <c r="AA170" s="682">
        <v>561.89</v>
      </c>
      <c r="AB170" s="682">
        <v>561.89</v>
      </c>
      <c r="AC170" s="682" t="s">
        <v>1018</v>
      </c>
      <c r="AD170" s="682" t="s">
        <v>1018</v>
      </c>
      <c r="AE170" s="682" t="s">
        <v>1018</v>
      </c>
      <c r="AF170" s="682" t="s">
        <v>1018</v>
      </c>
      <c r="AG170" s="682" t="s">
        <v>1018</v>
      </c>
      <c r="AH170" s="682" t="s">
        <v>1018</v>
      </c>
      <c r="AI170" s="682" t="s">
        <v>1016</v>
      </c>
      <c r="AJ170" s="682" t="s">
        <v>1140</v>
      </c>
      <c r="AK170" s="682" t="s">
        <v>1140</v>
      </c>
      <c r="AL170" s="682" t="s">
        <v>1141</v>
      </c>
      <c r="AM170" s="682" t="s">
        <v>1141</v>
      </c>
      <c r="AN170" s="682" t="s">
        <v>1141</v>
      </c>
      <c r="AO170" s="683" t="s">
        <v>1141</v>
      </c>
      <c r="AP170" s="619"/>
      <c r="AQ170" s="681" t="s">
        <v>1018</v>
      </c>
      <c r="AR170" s="682" t="s">
        <v>1142</v>
      </c>
      <c r="AS170" s="682">
        <v>3201969.6</v>
      </c>
      <c r="AT170" s="682">
        <v>3201969.6</v>
      </c>
      <c r="AU170" s="682">
        <v>3201969.6</v>
      </c>
      <c r="AV170" s="682">
        <v>3201969.6</v>
      </c>
      <c r="AW170" s="682">
        <v>3201969.6</v>
      </c>
      <c r="AX170" s="682">
        <v>3201969.6</v>
      </c>
      <c r="AY170" s="682">
        <v>3201969.6</v>
      </c>
      <c r="AZ170" s="682">
        <v>3201969.6</v>
      </c>
      <c r="BA170" s="682">
        <v>3175500.59</v>
      </c>
      <c r="BB170" s="682">
        <v>3175500.59</v>
      </c>
      <c r="BC170" s="682">
        <v>3106573.85</v>
      </c>
      <c r="BD170" s="682">
        <v>3106573.85</v>
      </c>
      <c r="BE170" s="682">
        <v>3106573.85</v>
      </c>
      <c r="BF170" s="682">
        <v>3106573.85</v>
      </c>
      <c r="BG170" s="682">
        <v>3106573.85</v>
      </c>
      <c r="BH170" s="682" t="s">
        <v>1142</v>
      </c>
      <c r="BI170" s="682" t="s">
        <v>1142</v>
      </c>
      <c r="BJ170" s="682" t="s">
        <v>1142</v>
      </c>
      <c r="BK170" s="682" t="s">
        <v>1142</v>
      </c>
      <c r="BL170" s="682" t="s">
        <v>1142</v>
      </c>
      <c r="BM170" s="682" t="s">
        <v>1142</v>
      </c>
      <c r="BN170" s="682" t="s">
        <v>1142</v>
      </c>
      <c r="BO170" s="682" t="s">
        <v>1142</v>
      </c>
      <c r="BP170" s="682" t="s">
        <v>1142</v>
      </c>
      <c r="BQ170" s="682" t="s">
        <v>1141</v>
      </c>
      <c r="BR170" s="682" t="s">
        <v>1141</v>
      </c>
      <c r="BS170" s="682" t="s">
        <v>1141</v>
      </c>
      <c r="BT170" s="683" t="s">
        <v>1141</v>
      </c>
      <c r="BU170" s="160"/>
    </row>
    <row r="171" spans="2:73" ht="15.75">
      <c r="B171" s="674" t="s">
        <v>208</v>
      </c>
      <c r="C171" s="674" t="s">
        <v>1111</v>
      </c>
      <c r="D171" s="674" t="s">
        <v>17</v>
      </c>
      <c r="E171" s="674" t="s">
        <v>1107</v>
      </c>
      <c r="F171" s="674" t="s">
        <v>1138</v>
      </c>
      <c r="G171" s="674" t="s">
        <v>1108</v>
      </c>
      <c r="H171" s="871">
        <v>2014</v>
      </c>
      <c r="I171" s="630" t="s">
        <v>1125</v>
      </c>
      <c r="J171" s="630"/>
      <c r="K171" s="619"/>
      <c r="L171" s="681" t="s">
        <v>1018</v>
      </c>
      <c r="M171" s="682" t="s">
        <v>1018</v>
      </c>
      <c r="N171" s="682" t="s">
        <v>1139</v>
      </c>
      <c r="O171" s="682">
        <v>151.19999999999999</v>
      </c>
      <c r="P171" s="682">
        <v>151.19999999999999</v>
      </c>
      <c r="Q171" s="682">
        <v>151.19999999999999</v>
      </c>
      <c r="R171" s="682">
        <v>151.19999999999999</v>
      </c>
      <c r="S171" s="682">
        <v>151.19999999999999</v>
      </c>
      <c r="T171" s="682">
        <v>151.19999999999999</v>
      </c>
      <c r="U171" s="682">
        <v>151.19999999999999</v>
      </c>
      <c r="V171" s="682">
        <v>151.19999999999999</v>
      </c>
      <c r="W171" s="682">
        <v>151.19999999999999</v>
      </c>
      <c r="X171" s="682">
        <v>151.19999999999999</v>
      </c>
      <c r="Y171" s="682">
        <v>150.94999999999999</v>
      </c>
      <c r="Z171" s="682">
        <v>150.94999999999999</v>
      </c>
      <c r="AA171" s="682">
        <v>150.94999999999999</v>
      </c>
      <c r="AB171" s="682">
        <v>150.94999999999999</v>
      </c>
      <c r="AC171" s="682">
        <v>150.94999999999999</v>
      </c>
      <c r="AD171" s="682">
        <v>0.48</v>
      </c>
      <c r="AE171" s="682">
        <v>0.48</v>
      </c>
      <c r="AF171" s="682" t="s">
        <v>1018</v>
      </c>
      <c r="AG171" s="682" t="s">
        <v>1018</v>
      </c>
      <c r="AH171" s="682" t="s">
        <v>1018</v>
      </c>
      <c r="AI171" s="682" t="s">
        <v>1016</v>
      </c>
      <c r="AJ171" s="682" t="s">
        <v>1140</v>
      </c>
      <c r="AK171" s="682" t="s">
        <v>1140</v>
      </c>
      <c r="AL171" s="682" t="s">
        <v>1141</v>
      </c>
      <c r="AM171" s="682" t="s">
        <v>1141</v>
      </c>
      <c r="AN171" s="682" t="s">
        <v>1141</v>
      </c>
      <c r="AO171" s="683" t="s">
        <v>1141</v>
      </c>
      <c r="AP171" s="619"/>
      <c r="AQ171" s="681" t="s">
        <v>1018</v>
      </c>
      <c r="AR171" s="682" t="s">
        <v>1142</v>
      </c>
      <c r="AS171" s="682" t="s">
        <v>1142</v>
      </c>
      <c r="AT171" s="682">
        <v>521315.41</v>
      </c>
      <c r="AU171" s="682">
        <v>521315.41</v>
      </c>
      <c r="AV171" s="682">
        <v>521315.41</v>
      </c>
      <c r="AW171" s="682">
        <v>521315.41</v>
      </c>
      <c r="AX171" s="682">
        <v>521315.41</v>
      </c>
      <c r="AY171" s="682">
        <v>521315.41</v>
      </c>
      <c r="AZ171" s="682">
        <v>521315.41</v>
      </c>
      <c r="BA171" s="682">
        <v>521315.41</v>
      </c>
      <c r="BB171" s="682">
        <v>521315.41</v>
      </c>
      <c r="BC171" s="682">
        <v>521315.41</v>
      </c>
      <c r="BD171" s="682">
        <v>517573.64</v>
      </c>
      <c r="BE171" s="682">
        <v>517573.64</v>
      </c>
      <c r="BF171" s="682">
        <v>517573.64</v>
      </c>
      <c r="BG171" s="682">
        <v>517573.64</v>
      </c>
      <c r="BH171" s="682">
        <v>509713.37</v>
      </c>
      <c r="BI171" s="682">
        <v>3900.1</v>
      </c>
      <c r="BJ171" s="682">
        <v>3900.1</v>
      </c>
      <c r="BK171" s="682" t="s">
        <v>1142</v>
      </c>
      <c r="BL171" s="682" t="s">
        <v>1142</v>
      </c>
      <c r="BM171" s="682" t="s">
        <v>1142</v>
      </c>
      <c r="BN171" s="682" t="s">
        <v>1142</v>
      </c>
      <c r="BO171" s="682" t="s">
        <v>1142</v>
      </c>
      <c r="BP171" s="682" t="s">
        <v>1142</v>
      </c>
      <c r="BQ171" s="682" t="s">
        <v>1141</v>
      </c>
      <c r="BR171" s="682" t="s">
        <v>1141</v>
      </c>
      <c r="BS171" s="682" t="s">
        <v>1141</v>
      </c>
      <c r="BT171" s="683" t="s">
        <v>1141</v>
      </c>
      <c r="BU171" s="160"/>
    </row>
    <row r="172" spans="2:73" ht="15.75">
      <c r="B172" s="674" t="s">
        <v>208</v>
      </c>
      <c r="C172" s="674" t="s">
        <v>1111</v>
      </c>
      <c r="D172" s="674" t="s">
        <v>22</v>
      </c>
      <c r="E172" s="674" t="s">
        <v>1107</v>
      </c>
      <c r="F172" s="674" t="s">
        <v>1138</v>
      </c>
      <c r="G172" s="674" t="s">
        <v>1108</v>
      </c>
      <c r="H172" s="871">
        <v>2012</v>
      </c>
      <c r="I172" s="630" t="s">
        <v>1125</v>
      </c>
      <c r="J172" s="630"/>
      <c r="K172" s="619"/>
      <c r="L172" s="681" t="s">
        <v>1018</v>
      </c>
      <c r="M172" s="682">
        <v>168.5</v>
      </c>
      <c r="N172" s="682">
        <v>168.5</v>
      </c>
      <c r="O172" s="682">
        <v>162.19999999999999</v>
      </c>
      <c r="P172" s="682">
        <v>162.19999999999999</v>
      </c>
      <c r="Q172" s="682">
        <v>162.19999999999999</v>
      </c>
      <c r="R172" s="682">
        <v>157.46</v>
      </c>
      <c r="S172" s="682">
        <v>157.37</v>
      </c>
      <c r="T172" s="682">
        <v>157.37</v>
      </c>
      <c r="U172" s="682">
        <v>156.68</v>
      </c>
      <c r="V172" s="682">
        <v>156.13999999999999</v>
      </c>
      <c r="W172" s="682">
        <v>154.94999999999999</v>
      </c>
      <c r="X172" s="682">
        <v>154.94999999999999</v>
      </c>
      <c r="Y172" s="682">
        <v>8.9600000000000009</v>
      </c>
      <c r="Z172" s="682">
        <v>8.9600000000000009</v>
      </c>
      <c r="AA172" s="682">
        <v>8.9600000000000009</v>
      </c>
      <c r="AB172" s="682">
        <v>8.9600000000000009</v>
      </c>
      <c r="AC172" s="682">
        <v>8.9600000000000009</v>
      </c>
      <c r="AD172" s="682">
        <v>8.9600000000000009</v>
      </c>
      <c r="AE172" s="682">
        <v>8.9600000000000009</v>
      </c>
      <c r="AF172" s="682">
        <v>8.9600000000000009</v>
      </c>
      <c r="AG172" s="682" t="s">
        <v>1018</v>
      </c>
      <c r="AH172" s="682" t="s">
        <v>1018</v>
      </c>
      <c r="AI172" s="682" t="s">
        <v>1016</v>
      </c>
      <c r="AJ172" s="682" t="s">
        <v>1140</v>
      </c>
      <c r="AK172" s="682" t="s">
        <v>1140</v>
      </c>
      <c r="AL172" s="682" t="s">
        <v>1141</v>
      </c>
      <c r="AM172" s="682" t="s">
        <v>1141</v>
      </c>
      <c r="AN172" s="682" t="s">
        <v>1141</v>
      </c>
      <c r="AO172" s="683" t="s">
        <v>1141</v>
      </c>
      <c r="AP172" s="619"/>
      <c r="AQ172" s="681" t="s">
        <v>1018</v>
      </c>
      <c r="AR172" s="682">
        <v>1220400</v>
      </c>
      <c r="AS172" s="682">
        <v>1220400</v>
      </c>
      <c r="AT172" s="682">
        <v>1200907</v>
      </c>
      <c r="AU172" s="682">
        <v>1200907</v>
      </c>
      <c r="AV172" s="682">
        <v>1200907</v>
      </c>
      <c r="AW172" s="682">
        <v>1183780</v>
      </c>
      <c r="AX172" s="682">
        <v>1183342</v>
      </c>
      <c r="AY172" s="682">
        <v>1183342</v>
      </c>
      <c r="AZ172" s="682">
        <v>1177272</v>
      </c>
      <c r="BA172" s="682">
        <v>1173289</v>
      </c>
      <c r="BB172" s="682">
        <v>1164034</v>
      </c>
      <c r="BC172" s="682">
        <v>1158726</v>
      </c>
      <c r="BD172" s="682">
        <v>70162</v>
      </c>
      <c r="BE172" s="682">
        <v>70162</v>
      </c>
      <c r="BF172" s="682">
        <v>70162</v>
      </c>
      <c r="BG172" s="682">
        <v>58115</v>
      </c>
      <c r="BH172" s="682">
        <v>27882</v>
      </c>
      <c r="BI172" s="682">
        <v>27882</v>
      </c>
      <c r="BJ172" s="682">
        <v>27882</v>
      </c>
      <c r="BK172" s="682">
        <v>27882</v>
      </c>
      <c r="BL172" s="682" t="s">
        <v>1142</v>
      </c>
      <c r="BM172" s="682" t="s">
        <v>1142</v>
      </c>
      <c r="BN172" s="682" t="s">
        <v>1142</v>
      </c>
      <c r="BO172" s="682" t="s">
        <v>1142</v>
      </c>
      <c r="BP172" s="682" t="s">
        <v>1142</v>
      </c>
      <c r="BQ172" s="682" t="s">
        <v>1141</v>
      </c>
      <c r="BR172" s="682" t="s">
        <v>1141</v>
      </c>
      <c r="BS172" s="682" t="s">
        <v>1141</v>
      </c>
      <c r="BT172" s="683" t="s">
        <v>1141</v>
      </c>
      <c r="BU172" s="160"/>
    </row>
    <row r="173" spans="2:73" ht="15.75">
      <c r="B173" s="674" t="s">
        <v>208</v>
      </c>
      <c r="C173" s="674" t="s">
        <v>1111</v>
      </c>
      <c r="D173" s="674" t="s">
        <v>22</v>
      </c>
      <c r="E173" s="674" t="s">
        <v>1107</v>
      </c>
      <c r="F173" s="674" t="s">
        <v>1138</v>
      </c>
      <c r="G173" s="674" t="s">
        <v>1108</v>
      </c>
      <c r="H173" s="871">
        <v>2013</v>
      </c>
      <c r="I173" s="630" t="s">
        <v>1125</v>
      </c>
      <c r="J173" s="630"/>
      <c r="K173" s="619"/>
      <c r="L173" s="681" t="s">
        <v>1018</v>
      </c>
      <c r="M173" s="682" t="s">
        <v>1018</v>
      </c>
      <c r="N173" s="682">
        <v>319.87</v>
      </c>
      <c r="O173" s="682">
        <v>317.35000000000002</v>
      </c>
      <c r="P173" s="682">
        <v>317.35000000000002</v>
      </c>
      <c r="Q173" s="682">
        <v>317.35000000000002</v>
      </c>
      <c r="R173" s="682">
        <v>311.95</v>
      </c>
      <c r="S173" s="682">
        <v>307.08</v>
      </c>
      <c r="T173" s="682">
        <v>307.08</v>
      </c>
      <c r="U173" s="682">
        <v>305.70999999999998</v>
      </c>
      <c r="V173" s="682">
        <v>280.95</v>
      </c>
      <c r="W173" s="682">
        <v>245.4</v>
      </c>
      <c r="X173" s="682">
        <v>185.96</v>
      </c>
      <c r="Y173" s="682">
        <v>174.66</v>
      </c>
      <c r="Z173" s="682">
        <v>163.62</v>
      </c>
      <c r="AA173" s="682">
        <v>153.51</v>
      </c>
      <c r="AB173" s="682">
        <v>153.51</v>
      </c>
      <c r="AC173" s="682">
        <v>127.08</v>
      </c>
      <c r="AD173" s="682">
        <v>3.59</v>
      </c>
      <c r="AE173" s="682" t="s">
        <v>1018</v>
      </c>
      <c r="AF173" s="682" t="s">
        <v>1018</v>
      </c>
      <c r="AG173" s="682" t="s">
        <v>1018</v>
      </c>
      <c r="AH173" s="682" t="s">
        <v>1018</v>
      </c>
      <c r="AI173" s="682" t="s">
        <v>1016</v>
      </c>
      <c r="AJ173" s="682" t="s">
        <v>1140</v>
      </c>
      <c r="AK173" s="682" t="s">
        <v>1140</v>
      </c>
      <c r="AL173" s="682" t="s">
        <v>1141</v>
      </c>
      <c r="AM173" s="682" t="s">
        <v>1141</v>
      </c>
      <c r="AN173" s="682" t="s">
        <v>1141</v>
      </c>
      <c r="AO173" s="683" t="s">
        <v>1141</v>
      </c>
      <c r="AP173" s="619"/>
      <c r="AQ173" s="681" t="s">
        <v>1018</v>
      </c>
      <c r="AR173" s="682" t="s">
        <v>1142</v>
      </c>
      <c r="AS173" s="682">
        <v>1570841.78</v>
      </c>
      <c r="AT173" s="682">
        <v>1560330.04</v>
      </c>
      <c r="AU173" s="682">
        <v>1560330.04</v>
      </c>
      <c r="AV173" s="682">
        <v>1560330.04</v>
      </c>
      <c r="AW173" s="682">
        <v>1541513.38</v>
      </c>
      <c r="AX173" s="682">
        <v>1514545.72</v>
      </c>
      <c r="AY173" s="682">
        <v>1514545.72</v>
      </c>
      <c r="AZ173" s="682">
        <v>1495923.12</v>
      </c>
      <c r="BA173" s="682">
        <v>1386188.75</v>
      </c>
      <c r="BB173" s="682">
        <v>1189601.1100000001</v>
      </c>
      <c r="BC173" s="682">
        <v>712037</v>
      </c>
      <c r="BD173" s="682">
        <v>557628.35</v>
      </c>
      <c r="BE173" s="682">
        <v>489866.83</v>
      </c>
      <c r="BF173" s="682">
        <v>450278.22</v>
      </c>
      <c r="BG173" s="682">
        <v>450278.22</v>
      </c>
      <c r="BH173" s="682">
        <v>366439.75</v>
      </c>
      <c r="BI173" s="682">
        <v>4274.82</v>
      </c>
      <c r="BJ173" s="682" t="s">
        <v>1142</v>
      </c>
      <c r="BK173" s="682" t="s">
        <v>1142</v>
      </c>
      <c r="BL173" s="682" t="s">
        <v>1142</v>
      </c>
      <c r="BM173" s="682" t="s">
        <v>1142</v>
      </c>
      <c r="BN173" s="682" t="s">
        <v>1142</v>
      </c>
      <c r="BO173" s="682" t="s">
        <v>1142</v>
      </c>
      <c r="BP173" s="682" t="s">
        <v>1142</v>
      </c>
      <c r="BQ173" s="682" t="s">
        <v>1141</v>
      </c>
      <c r="BR173" s="682" t="s">
        <v>1141</v>
      </c>
      <c r="BS173" s="682" t="s">
        <v>1141</v>
      </c>
      <c r="BT173" s="683" t="s">
        <v>1141</v>
      </c>
      <c r="BU173" s="160"/>
    </row>
    <row r="174" spans="2:73" ht="15.75">
      <c r="B174" s="674" t="s">
        <v>208</v>
      </c>
      <c r="C174" s="674" t="s">
        <v>1111</v>
      </c>
      <c r="D174" s="674" t="s">
        <v>22</v>
      </c>
      <c r="E174" s="674" t="s">
        <v>1107</v>
      </c>
      <c r="F174" s="674" t="s">
        <v>1138</v>
      </c>
      <c r="G174" s="674" t="s">
        <v>1108</v>
      </c>
      <c r="H174" s="871">
        <v>2014</v>
      </c>
      <c r="I174" s="630" t="s">
        <v>1125</v>
      </c>
      <c r="J174" s="630"/>
      <c r="K174" s="619"/>
      <c r="L174" s="681" t="s">
        <v>1018</v>
      </c>
      <c r="M174" s="682" t="s">
        <v>1018</v>
      </c>
      <c r="N174" s="682" t="s">
        <v>1139</v>
      </c>
      <c r="O174" s="682">
        <v>2593.8200000000002</v>
      </c>
      <c r="P174" s="682">
        <v>2586.13</v>
      </c>
      <c r="Q174" s="682">
        <v>2586.13</v>
      </c>
      <c r="R174" s="682">
        <v>2472.61</v>
      </c>
      <c r="S174" s="682">
        <v>2472.61</v>
      </c>
      <c r="T174" s="682">
        <v>2442.5100000000002</v>
      </c>
      <c r="U174" s="682">
        <v>2362.29</v>
      </c>
      <c r="V174" s="682">
        <v>2362.29</v>
      </c>
      <c r="W174" s="682">
        <v>2260.19</v>
      </c>
      <c r="X174" s="682">
        <v>1920.36</v>
      </c>
      <c r="Y174" s="682">
        <v>1566.21</v>
      </c>
      <c r="Z174" s="682">
        <v>1549.46</v>
      </c>
      <c r="AA174" s="682">
        <v>1012.1</v>
      </c>
      <c r="AB174" s="682">
        <v>930.61</v>
      </c>
      <c r="AC174" s="682">
        <v>930.61</v>
      </c>
      <c r="AD174" s="682">
        <v>638.15</v>
      </c>
      <c r="AE174" s="682">
        <v>191.2</v>
      </c>
      <c r="AF174" s="682">
        <v>191.2</v>
      </c>
      <c r="AG174" s="682">
        <v>191.2</v>
      </c>
      <c r="AH174" s="682">
        <v>191.2</v>
      </c>
      <c r="AI174" s="682" t="s">
        <v>1016</v>
      </c>
      <c r="AJ174" s="682" t="s">
        <v>1140</v>
      </c>
      <c r="AK174" s="682" t="s">
        <v>1140</v>
      </c>
      <c r="AL174" s="682" t="s">
        <v>1141</v>
      </c>
      <c r="AM174" s="682" t="s">
        <v>1141</v>
      </c>
      <c r="AN174" s="682" t="s">
        <v>1141</v>
      </c>
      <c r="AO174" s="683" t="s">
        <v>1141</v>
      </c>
      <c r="AP174" s="619"/>
      <c r="AQ174" s="681" t="s">
        <v>1018</v>
      </c>
      <c r="AR174" s="682" t="s">
        <v>1142</v>
      </c>
      <c r="AS174" s="682" t="s">
        <v>1142</v>
      </c>
      <c r="AT174" s="682">
        <v>19282048.82</v>
      </c>
      <c r="AU174" s="682">
        <v>19255189.07</v>
      </c>
      <c r="AV174" s="682">
        <v>19255189.07</v>
      </c>
      <c r="AW174" s="682">
        <v>18858307.379999999</v>
      </c>
      <c r="AX174" s="682">
        <v>18858307.379999999</v>
      </c>
      <c r="AY174" s="682">
        <v>18752564.420000002</v>
      </c>
      <c r="AZ174" s="682">
        <v>18193283.27</v>
      </c>
      <c r="BA174" s="682">
        <v>18193283.27</v>
      </c>
      <c r="BB174" s="682">
        <v>17398195.960000001</v>
      </c>
      <c r="BC174" s="682">
        <v>14887214.939999999</v>
      </c>
      <c r="BD174" s="682">
        <v>12089350.279999999</v>
      </c>
      <c r="BE174" s="682">
        <v>11592355.199999999</v>
      </c>
      <c r="BF174" s="682">
        <v>7255866.4000000004</v>
      </c>
      <c r="BG174" s="682">
        <v>6970894.96</v>
      </c>
      <c r="BH174" s="682">
        <v>6970894.96</v>
      </c>
      <c r="BI174" s="682">
        <v>4156408.91</v>
      </c>
      <c r="BJ174" s="682">
        <v>495190.4</v>
      </c>
      <c r="BK174" s="682">
        <v>495190.4</v>
      </c>
      <c r="BL174" s="682">
        <v>495190.4</v>
      </c>
      <c r="BM174" s="682">
        <v>495190.4</v>
      </c>
      <c r="BN174" s="682" t="s">
        <v>1142</v>
      </c>
      <c r="BO174" s="682" t="s">
        <v>1142</v>
      </c>
      <c r="BP174" s="682" t="s">
        <v>1142</v>
      </c>
      <c r="BQ174" s="682" t="s">
        <v>1141</v>
      </c>
      <c r="BR174" s="682" t="s">
        <v>1141</v>
      </c>
      <c r="BS174" s="682" t="s">
        <v>1141</v>
      </c>
      <c r="BT174" s="683" t="s">
        <v>1141</v>
      </c>
      <c r="BU174" s="160"/>
    </row>
    <row r="175" spans="2:73" ht="15.75">
      <c r="B175" s="674" t="s">
        <v>208</v>
      </c>
      <c r="C175" s="674" t="s">
        <v>1106</v>
      </c>
      <c r="D175" s="674" t="s">
        <v>2</v>
      </c>
      <c r="E175" s="674" t="s">
        <v>1107</v>
      </c>
      <c r="F175" s="674" t="s">
        <v>29</v>
      </c>
      <c r="G175" s="674" t="s">
        <v>1108</v>
      </c>
      <c r="H175" s="871">
        <v>2014</v>
      </c>
      <c r="I175" s="630" t="s">
        <v>1125</v>
      </c>
      <c r="J175" s="630"/>
      <c r="K175" s="619"/>
      <c r="L175" s="681" t="s">
        <v>1018</v>
      </c>
      <c r="M175" s="682" t="s">
        <v>1018</v>
      </c>
      <c r="N175" s="682" t="s">
        <v>1139</v>
      </c>
      <c r="O175" s="682">
        <v>42.06</v>
      </c>
      <c r="P175" s="682">
        <v>42.06</v>
      </c>
      <c r="Q175" s="682">
        <v>42.06</v>
      </c>
      <c r="R175" s="682">
        <v>42.06</v>
      </c>
      <c r="S175" s="682" t="s">
        <v>1018</v>
      </c>
      <c r="T175" s="682" t="s">
        <v>1018</v>
      </c>
      <c r="U175" s="682" t="s">
        <v>1018</v>
      </c>
      <c r="V175" s="682" t="s">
        <v>1018</v>
      </c>
      <c r="W175" s="682" t="s">
        <v>1018</v>
      </c>
      <c r="X175" s="682" t="s">
        <v>1018</v>
      </c>
      <c r="Y175" s="682" t="s">
        <v>1018</v>
      </c>
      <c r="Z175" s="682" t="s">
        <v>1018</v>
      </c>
      <c r="AA175" s="682" t="s">
        <v>1018</v>
      </c>
      <c r="AB175" s="682" t="s">
        <v>1018</v>
      </c>
      <c r="AC175" s="682" t="s">
        <v>1018</v>
      </c>
      <c r="AD175" s="682" t="s">
        <v>1018</v>
      </c>
      <c r="AE175" s="682" t="s">
        <v>1018</v>
      </c>
      <c r="AF175" s="682" t="s">
        <v>1018</v>
      </c>
      <c r="AG175" s="682" t="s">
        <v>1018</v>
      </c>
      <c r="AH175" s="682" t="s">
        <v>1018</v>
      </c>
      <c r="AI175" s="682" t="s">
        <v>1016</v>
      </c>
      <c r="AJ175" s="682" t="s">
        <v>1140</v>
      </c>
      <c r="AK175" s="682" t="s">
        <v>1140</v>
      </c>
      <c r="AL175" s="682" t="s">
        <v>1141</v>
      </c>
      <c r="AM175" s="682" t="s">
        <v>1141</v>
      </c>
      <c r="AN175" s="682" t="s">
        <v>1141</v>
      </c>
      <c r="AO175" s="683" t="s">
        <v>1141</v>
      </c>
      <c r="AP175" s="619"/>
      <c r="AQ175" s="681" t="s">
        <v>1018</v>
      </c>
      <c r="AR175" s="682" t="s">
        <v>1142</v>
      </c>
      <c r="AS175" s="682" t="s">
        <v>1142</v>
      </c>
      <c r="AT175" s="682">
        <v>74996.3</v>
      </c>
      <c r="AU175" s="682">
        <v>74996.3</v>
      </c>
      <c r="AV175" s="682">
        <v>74996.3</v>
      </c>
      <c r="AW175" s="682">
        <v>74996.3</v>
      </c>
      <c r="AX175" s="682" t="s">
        <v>1017</v>
      </c>
      <c r="AY175" s="682" t="s">
        <v>1017</v>
      </c>
      <c r="AZ175" s="682" t="s">
        <v>1017</v>
      </c>
      <c r="BA175" s="682" t="s">
        <v>1017</v>
      </c>
      <c r="BB175" s="682" t="s">
        <v>1017</v>
      </c>
      <c r="BC175" s="682" t="s">
        <v>1017</v>
      </c>
      <c r="BD175" s="682" t="s">
        <v>1017</v>
      </c>
      <c r="BE175" s="682" t="s">
        <v>1017</v>
      </c>
      <c r="BF175" s="682" t="s">
        <v>1142</v>
      </c>
      <c r="BG175" s="682" t="s">
        <v>1142</v>
      </c>
      <c r="BH175" s="682" t="s">
        <v>1142</v>
      </c>
      <c r="BI175" s="682" t="s">
        <v>1142</v>
      </c>
      <c r="BJ175" s="682" t="s">
        <v>1142</v>
      </c>
      <c r="BK175" s="682" t="s">
        <v>1142</v>
      </c>
      <c r="BL175" s="682" t="s">
        <v>1142</v>
      </c>
      <c r="BM175" s="682" t="s">
        <v>1142</v>
      </c>
      <c r="BN175" s="682" t="s">
        <v>1142</v>
      </c>
      <c r="BO175" s="682" t="s">
        <v>1142</v>
      </c>
      <c r="BP175" s="682" t="s">
        <v>1142</v>
      </c>
      <c r="BQ175" s="682" t="s">
        <v>1141</v>
      </c>
      <c r="BR175" s="682" t="s">
        <v>1141</v>
      </c>
      <c r="BS175" s="682" t="s">
        <v>1141</v>
      </c>
      <c r="BT175" s="683" t="s">
        <v>1141</v>
      </c>
      <c r="BU175" s="160"/>
    </row>
    <row r="176" spans="2:73" ht="15.75">
      <c r="B176" s="674" t="s">
        <v>208</v>
      </c>
      <c r="C176" s="674" t="s">
        <v>1106</v>
      </c>
      <c r="D176" s="674" t="s">
        <v>1</v>
      </c>
      <c r="E176" s="674" t="s">
        <v>1107</v>
      </c>
      <c r="F176" s="674" t="s">
        <v>29</v>
      </c>
      <c r="G176" s="674" t="s">
        <v>1108</v>
      </c>
      <c r="H176" s="871">
        <v>2014</v>
      </c>
      <c r="I176" s="630" t="s">
        <v>1125</v>
      </c>
      <c r="J176" s="630"/>
      <c r="K176" s="619"/>
      <c r="L176" s="681" t="s">
        <v>1018</v>
      </c>
      <c r="M176" s="682" t="s">
        <v>1018</v>
      </c>
      <c r="N176" s="682" t="s">
        <v>1139</v>
      </c>
      <c r="O176" s="682">
        <v>0.7</v>
      </c>
      <c r="P176" s="682">
        <v>0.7</v>
      </c>
      <c r="Q176" s="682">
        <v>0.7</v>
      </c>
      <c r="R176" s="682" t="s">
        <v>1018</v>
      </c>
      <c r="S176" s="682" t="s">
        <v>1018</v>
      </c>
      <c r="T176" s="682" t="s">
        <v>1018</v>
      </c>
      <c r="U176" s="682" t="s">
        <v>1018</v>
      </c>
      <c r="V176" s="682" t="s">
        <v>1018</v>
      </c>
      <c r="W176" s="682" t="s">
        <v>1018</v>
      </c>
      <c r="X176" s="682" t="s">
        <v>1018</v>
      </c>
      <c r="Y176" s="682" t="s">
        <v>1018</v>
      </c>
      <c r="Z176" s="682" t="s">
        <v>1018</v>
      </c>
      <c r="AA176" s="682" t="s">
        <v>1018</v>
      </c>
      <c r="AB176" s="682" t="s">
        <v>1018</v>
      </c>
      <c r="AC176" s="682" t="s">
        <v>1018</v>
      </c>
      <c r="AD176" s="682" t="s">
        <v>1018</v>
      </c>
      <c r="AE176" s="682" t="s">
        <v>1018</v>
      </c>
      <c r="AF176" s="682" t="s">
        <v>1018</v>
      </c>
      <c r="AG176" s="682" t="s">
        <v>1018</v>
      </c>
      <c r="AH176" s="682" t="s">
        <v>1018</v>
      </c>
      <c r="AI176" s="682" t="s">
        <v>1016</v>
      </c>
      <c r="AJ176" s="682" t="s">
        <v>1140</v>
      </c>
      <c r="AK176" s="682" t="s">
        <v>1140</v>
      </c>
      <c r="AL176" s="682" t="s">
        <v>1141</v>
      </c>
      <c r="AM176" s="682" t="s">
        <v>1141</v>
      </c>
      <c r="AN176" s="682" t="s">
        <v>1141</v>
      </c>
      <c r="AO176" s="683" t="s">
        <v>1141</v>
      </c>
      <c r="AP176" s="619"/>
      <c r="AQ176" s="681" t="s">
        <v>1018</v>
      </c>
      <c r="AR176" s="682" t="s">
        <v>1142</v>
      </c>
      <c r="AS176" s="682" t="s">
        <v>1142</v>
      </c>
      <c r="AT176" s="682">
        <v>626.45000000000005</v>
      </c>
      <c r="AU176" s="682">
        <v>626.45000000000005</v>
      </c>
      <c r="AV176" s="682">
        <v>626.45000000000005</v>
      </c>
      <c r="AW176" s="682" t="s">
        <v>1017</v>
      </c>
      <c r="AX176" s="682" t="s">
        <v>1017</v>
      </c>
      <c r="AY176" s="682" t="s">
        <v>1017</v>
      </c>
      <c r="AZ176" s="682" t="s">
        <v>1017</v>
      </c>
      <c r="BA176" s="682" t="s">
        <v>1017</v>
      </c>
      <c r="BB176" s="682" t="s">
        <v>1017</v>
      </c>
      <c r="BC176" s="682" t="s">
        <v>1017</v>
      </c>
      <c r="BD176" s="682" t="s">
        <v>1017</v>
      </c>
      <c r="BE176" s="682" t="s">
        <v>1017</v>
      </c>
      <c r="BF176" s="682" t="s">
        <v>1142</v>
      </c>
      <c r="BG176" s="682" t="s">
        <v>1142</v>
      </c>
      <c r="BH176" s="682" t="s">
        <v>1142</v>
      </c>
      <c r="BI176" s="682" t="s">
        <v>1142</v>
      </c>
      <c r="BJ176" s="682" t="s">
        <v>1142</v>
      </c>
      <c r="BK176" s="682" t="s">
        <v>1142</v>
      </c>
      <c r="BL176" s="682" t="s">
        <v>1142</v>
      </c>
      <c r="BM176" s="682" t="s">
        <v>1142</v>
      </c>
      <c r="BN176" s="682" t="s">
        <v>1142</v>
      </c>
      <c r="BO176" s="682" t="s">
        <v>1142</v>
      </c>
      <c r="BP176" s="682" t="s">
        <v>1142</v>
      </c>
      <c r="BQ176" s="682" t="s">
        <v>1141</v>
      </c>
      <c r="BR176" s="682" t="s">
        <v>1141</v>
      </c>
      <c r="BS176" s="682" t="s">
        <v>1141</v>
      </c>
      <c r="BT176" s="683" t="s">
        <v>1141</v>
      </c>
      <c r="BU176" s="160"/>
    </row>
    <row r="177" spans="2:73" ht="15.75">
      <c r="B177" s="674" t="s">
        <v>208</v>
      </c>
      <c r="C177" s="674" t="s">
        <v>1106</v>
      </c>
      <c r="D177" s="674" t="s">
        <v>1</v>
      </c>
      <c r="E177" s="674" t="s">
        <v>1107</v>
      </c>
      <c r="F177" s="674" t="s">
        <v>29</v>
      </c>
      <c r="G177" s="674" t="s">
        <v>1108</v>
      </c>
      <c r="H177" s="871">
        <v>2014</v>
      </c>
      <c r="I177" s="630" t="s">
        <v>1125</v>
      </c>
      <c r="J177" s="630"/>
      <c r="K177" s="619"/>
      <c r="L177" s="681" t="s">
        <v>1018</v>
      </c>
      <c r="M177" s="682" t="s">
        <v>1018</v>
      </c>
      <c r="N177" s="682" t="s">
        <v>1139</v>
      </c>
      <c r="O177" s="682">
        <v>1.42</v>
      </c>
      <c r="P177" s="682">
        <v>1.42</v>
      </c>
      <c r="Q177" s="682">
        <v>1.42</v>
      </c>
      <c r="R177" s="682">
        <v>1.42</v>
      </c>
      <c r="S177" s="682" t="s">
        <v>1018</v>
      </c>
      <c r="T177" s="682" t="s">
        <v>1018</v>
      </c>
      <c r="U177" s="682" t="s">
        <v>1018</v>
      </c>
      <c r="V177" s="682" t="s">
        <v>1018</v>
      </c>
      <c r="W177" s="682" t="s">
        <v>1018</v>
      </c>
      <c r="X177" s="682" t="s">
        <v>1018</v>
      </c>
      <c r="Y177" s="682" t="s">
        <v>1018</v>
      </c>
      <c r="Z177" s="682" t="s">
        <v>1018</v>
      </c>
      <c r="AA177" s="682" t="s">
        <v>1018</v>
      </c>
      <c r="AB177" s="682" t="s">
        <v>1018</v>
      </c>
      <c r="AC177" s="682" t="s">
        <v>1018</v>
      </c>
      <c r="AD177" s="682" t="s">
        <v>1018</v>
      </c>
      <c r="AE177" s="682" t="s">
        <v>1018</v>
      </c>
      <c r="AF177" s="682" t="s">
        <v>1018</v>
      </c>
      <c r="AG177" s="682" t="s">
        <v>1018</v>
      </c>
      <c r="AH177" s="682" t="s">
        <v>1018</v>
      </c>
      <c r="AI177" s="682" t="s">
        <v>1016</v>
      </c>
      <c r="AJ177" s="682" t="s">
        <v>1140</v>
      </c>
      <c r="AK177" s="682" t="s">
        <v>1140</v>
      </c>
      <c r="AL177" s="682" t="s">
        <v>1141</v>
      </c>
      <c r="AM177" s="682" t="s">
        <v>1141</v>
      </c>
      <c r="AN177" s="682" t="s">
        <v>1141</v>
      </c>
      <c r="AO177" s="683" t="s">
        <v>1141</v>
      </c>
      <c r="AP177" s="619"/>
      <c r="AQ177" s="681" t="s">
        <v>1018</v>
      </c>
      <c r="AR177" s="682" t="s">
        <v>1142</v>
      </c>
      <c r="AS177" s="682" t="s">
        <v>1142</v>
      </c>
      <c r="AT177" s="682">
        <v>2524.67</v>
      </c>
      <c r="AU177" s="682">
        <v>2524.67</v>
      </c>
      <c r="AV177" s="682">
        <v>2524.67</v>
      </c>
      <c r="AW177" s="682">
        <v>2524.67</v>
      </c>
      <c r="AX177" s="682" t="s">
        <v>1017</v>
      </c>
      <c r="AY177" s="682" t="s">
        <v>1017</v>
      </c>
      <c r="AZ177" s="682" t="s">
        <v>1017</v>
      </c>
      <c r="BA177" s="682" t="s">
        <v>1017</v>
      </c>
      <c r="BB177" s="682" t="s">
        <v>1017</v>
      </c>
      <c r="BC177" s="682" t="s">
        <v>1017</v>
      </c>
      <c r="BD177" s="682" t="s">
        <v>1017</v>
      </c>
      <c r="BE177" s="682" t="s">
        <v>1017</v>
      </c>
      <c r="BF177" s="682" t="s">
        <v>1142</v>
      </c>
      <c r="BG177" s="682" t="s">
        <v>1142</v>
      </c>
      <c r="BH177" s="682" t="s">
        <v>1142</v>
      </c>
      <c r="BI177" s="682" t="s">
        <v>1142</v>
      </c>
      <c r="BJ177" s="682" t="s">
        <v>1142</v>
      </c>
      <c r="BK177" s="682" t="s">
        <v>1142</v>
      </c>
      <c r="BL177" s="682" t="s">
        <v>1142</v>
      </c>
      <c r="BM177" s="682" t="s">
        <v>1142</v>
      </c>
      <c r="BN177" s="682" t="s">
        <v>1142</v>
      </c>
      <c r="BO177" s="682" t="s">
        <v>1142</v>
      </c>
      <c r="BP177" s="682" t="s">
        <v>1142</v>
      </c>
      <c r="BQ177" s="682" t="s">
        <v>1141</v>
      </c>
      <c r="BR177" s="682" t="s">
        <v>1141</v>
      </c>
      <c r="BS177" s="682" t="s">
        <v>1141</v>
      </c>
      <c r="BT177" s="683" t="s">
        <v>1141</v>
      </c>
      <c r="BU177" s="160"/>
    </row>
    <row r="178" spans="2:73" ht="15.75">
      <c r="B178" s="674" t="s">
        <v>208</v>
      </c>
      <c r="C178" s="674" t="s">
        <v>1106</v>
      </c>
      <c r="D178" s="674" t="s">
        <v>1</v>
      </c>
      <c r="E178" s="674" t="s">
        <v>1107</v>
      </c>
      <c r="F178" s="674" t="s">
        <v>29</v>
      </c>
      <c r="G178" s="674" t="s">
        <v>1108</v>
      </c>
      <c r="H178" s="871">
        <v>2014</v>
      </c>
      <c r="I178" s="630" t="s">
        <v>1125</v>
      </c>
      <c r="J178" s="630"/>
      <c r="K178" s="619"/>
      <c r="L178" s="681" t="s">
        <v>1018</v>
      </c>
      <c r="M178" s="682" t="s">
        <v>1018</v>
      </c>
      <c r="N178" s="682" t="s">
        <v>1139</v>
      </c>
      <c r="O178" s="682">
        <v>14.15</v>
      </c>
      <c r="P178" s="682">
        <v>14.15</v>
      </c>
      <c r="Q178" s="682">
        <v>14.15</v>
      </c>
      <c r="R178" s="682">
        <v>14.15</v>
      </c>
      <c r="S178" s="682" t="s">
        <v>1018</v>
      </c>
      <c r="T178" s="682" t="s">
        <v>1018</v>
      </c>
      <c r="U178" s="682" t="s">
        <v>1018</v>
      </c>
      <c r="V178" s="682" t="s">
        <v>1018</v>
      </c>
      <c r="W178" s="682" t="s">
        <v>1018</v>
      </c>
      <c r="X178" s="682" t="s">
        <v>1018</v>
      </c>
      <c r="Y178" s="682" t="s">
        <v>1018</v>
      </c>
      <c r="Z178" s="682" t="s">
        <v>1018</v>
      </c>
      <c r="AA178" s="682" t="s">
        <v>1018</v>
      </c>
      <c r="AB178" s="682" t="s">
        <v>1018</v>
      </c>
      <c r="AC178" s="682" t="s">
        <v>1018</v>
      </c>
      <c r="AD178" s="682" t="s">
        <v>1018</v>
      </c>
      <c r="AE178" s="682" t="s">
        <v>1018</v>
      </c>
      <c r="AF178" s="682" t="s">
        <v>1018</v>
      </c>
      <c r="AG178" s="682" t="s">
        <v>1018</v>
      </c>
      <c r="AH178" s="682" t="s">
        <v>1018</v>
      </c>
      <c r="AI178" s="682" t="s">
        <v>1016</v>
      </c>
      <c r="AJ178" s="682" t="s">
        <v>1140</v>
      </c>
      <c r="AK178" s="682" t="s">
        <v>1140</v>
      </c>
      <c r="AL178" s="682" t="s">
        <v>1141</v>
      </c>
      <c r="AM178" s="682" t="s">
        <v>1141</v>
      </c>
      <c r="AN178" s="682" t="s">
        <v>1141</v>
      </c>
      <c r="AO178" s="683" t="s">
        <v>1141</v>
      </c>
      <c r="AP178" s="619"/>
      <c r="AQ178" s="681" t="s">
        <v>1018</v>
      </c>
      <c r="AR178" s="682" t="s">
        <v>1142</v>
      </c>
      <c r="AS178" s="682" t="s">
        <v>1142</v>
      </c>
      <c r="AT178" s="682">
        <v>102437.01</v>
      </c>
      <c r="AU178" s="682">
        <v>102437.01</v>
      </c>
      <c r="AV178" s="682">
        <v>102437.01</v>
      </c>
      <c r="AW178" s="682">
        <v>102437.01</v>
      </c>
      <c r="AX178" s="682" t="s">
        <v>1017</v>
      </c>
      <c r="AY178" s="682" t="s">
        <v>1017</v>
      </c>
      <c r="AZ178" s="682" t="s">
        <v>1017</v>
      </c>
      <c r="BA178" s="682" t="s">
        <v>1017</v>
      </c>
      <c r="BB178" s="682" t="s">
        <v>1017</v>
      </c>
      <c r="BC178" s="682" t="s">
        <v>1017</v>
      </c>
      <c r="BD178" s="682" t="s">
        <v>1017</v>
      </c>
      <c r="BE178" s="682" t="s">
        <v>1017</v>
      </c>
      <c r="BF178" s="682" t="s">
        <v>1142</v>
      </c>
      <c r="BG178" s="682" t="s">
        <v>1142</v>
      </c>
      <c r="BH178" s="682" t="s">
        <v>1142</v>
      </c>
      <c r="BI178" s="682" t="s">
        <v>1142</v>
      </c>
      <c r="BJ178" s="682" t="s">
        <v>1142</v>
      </c>
      <c r="BK178" s="682" t="s">
        <v>1142</v>
      </c>
      <c r="BL178" s="682" t="s">
        <v>1142</v>
      </c>
      <c r="BM178" s="682" t="s">
        <v>1142</v>
      </c>
      <c r="BN178" s="682" t="s">
        <v>1142</v>
      </c>
      <c r="BO178" s="682" t="s">
        <v>1142</v>
      </c>
      <c r="BP178" s="682" t="s">
        <v>1142</v>
      </c>
      <c r="BQ178" s="682" t="s">
        <v>1141</v>
      </c>
      <c r="BR178" s="682" t="s">
        <v>1141</v>
      </c>
      <c r="BS178" s="682" t="s">
        <v>1141</v>
      </c>
      <c r="BT178" s="683" t="s">
        <v>1141</v>
      </c>
      <c r="BU178" s="160"/>
    </row>
    <row r="179" spans="2:73" ht="15.75">
      <c r="B179" s="674" t="s">
        <v>208</v>
      </c>
      <c r="C179" s="674" t="s">
        <v>1106</v>
      </c>
      <c r="D179" s="674" t="s">
        <v>1</v>
      </c>
      <c r="E179" s="674" t="s">
        <v>1107</v>
      </c>
      <c r="F179" s="674" t="s">
        <v>29</v>
      </c>
      <c r="G179" s="674" t="s">
        <v>1108</v>
      </c>
      <c r="H179" s="871">
        <v>2014</v>
      </c>
      <c r="I179" s="630" t="s">
        <v>1125</v>
      </c>
      <c r="J179" s="630"/>
      <c r="K179" s="619"/>
      <c r="L179" s="681" t="s">
        <v>1018</v>
      </c>
      <c r="M179" s="682" t="s">
        <v>1018</v>
      </c>
      <c r="N179" s="682" t="s">
        <v>1139</v>
      </c>
      <c r="O179" s="682">
        <v>23.18</v>
      </c>
      <c r="P179" s="682">
        <v>23.18</v>
      </c>
      <c r="Q179" s="682">
        <v>23.18</v>
      </c>
      <c r="R179" s="682">
        <v>23.18</v>
      </c>
      <c r="S179" s="682">
        <v>23.18</v>
      </c>
      <c r="T179" s="682" t="s">
        <v>1018</v>
      </c>
      <c r="U179" s="682" t="s">
        <v>1018</v>
      </c>
      <c r="V179" s="682" t="s">
        <v>1018</v>
      </c>
      <c r="W179" s="682" t="s">
        <v>1018</v>
      </c>
      <c r="X179" s="682" t="s">
        <v>1018</v>
      </c>
      <c r="Y179" s="682" t="s">
        <v>1018</v>
      </c>
      <c r="Z179" s="682" t="s">
        <v>1018</v>
      </c>
      <c r="AA179" s="682" t="s">
        <v>1018</v>
      </c>
      <c r="AB179" s="682" t="s">
        <v>1018</v>
      </c>
      <c r="AC179" s="682" t="s">
        <v>1018</v>
      </c>
      <c r="AD179" s="682" t="s">
        <v>1018</v>
      </c>
      <c r="AE179" s="682" t="s">
        <v>1018</v>
      </c>
      <c r="AF179" s="682" t="s">
        <v>1018</v>
      </c>
      <c r="AG179" s="682" t="s">
        <v>1018</v>
      </c>
      <c r="AH179" s="682" t="s">
        <v>1018</v>
      </c>
      <c r="AI179" s="682" t="s">
        <v>1016</v>
      </c>
      <c r="AJ179" s="682" t="s">
        <v>1140</v>
      </c>
      <c r="AK179" s="682" t="s">
        <v>1140</v>
      </c>
      <c r="AL179" s="682" t="s">
        <v>1141</v>
      </c>
      <c r="AM179" s="682" t="s">
        <v>1141</v>
      </c>
      <c r="AN179" s="682" t="s">
        <v>1141</v>
      </c>
      <c r="AO179" s="683" t="s">
        <v>1141</v>
      </c>
      <c r="AP179" s="619"/>
      <c r="AQ179" s="681" t="s">
        <v>1018</v>
      </c>
      <c r="AR179" s="682" t="s">
        <v>1142</v>
      </c>
      <c r="AS179" s="682" t="s">
        <v>1142</v>
      </c>
      <c r="AT179" s="682">
        <v>157732.26999999999</v>
      </c>
      <c r="AU179" s="682">
        <v>157732.26999999999</v>
      </c>
      <c r="AV179" s="682">
        <v>157732.26999999999</v>
      </c>
      <c r="AW179" s="682">
        <v>157732.26999999999</v>
      </c>
      <c r="AX179" s="682">
        <v>157732.26999999999</v>
      </c>
      <c r="AY179" s="682" t="s">
        <v>1017</v>
      </c>
      <c r="AZ179" s="682" t="s">
        <v>1017</v>
      </c>
      <c r="BA179" s="682" t="s">
        <v>1017</v>
      </c>
      <c r="BB179" s="682" t="s">
        <v>1017</v>
      </c>
      <c r="BC179" s="682" t="s">
        <v>1017</v>
      </c>
      <c r="BD179" s="682" t="s">
        <v>1017</v>
      </c>
      <c r="BE179" s="682" t="s">
        <v>1017</v>
      </c>
      <c r="BF179" s="682" t="s">
        <v>1142</v>
      </c>
      <c r="BG179" s="682" t="s">
        <v>1142</v>
      </c>
      <c r="BH179" s="682" t="s">
        <v>1142</v>
      </c>
      <c r="BI179" s="682" t="s">
        <v>1142</v>
      </c>
      <c r="BJ179" s="682" t="s">
        <v>1142</v>
      </c>
      <c r="BK179" s="682" t="s">
        <v>1142</v>
      </c>
      <c r="BL179" s="682" t="s">
        <v>1142</v>
      </c>
      <c r="BM179" s="682" t="s">
        <v>1142</v>
      </c>
      <c r="BN179" s="682" t="s">
        <v>1142</v>
      </c>
      <c r="BO179" s="682" t="s">
        <v>1142</v>
      </c>
      <c r="BP179" s="682" t="s">
        <v>1142</v>
      </c>
      <c r="BQ179" s="682" t="s">
        <v>1141</v>
      </c>
      <c r="BR179" s="682" t="s">
        <v>1141</v>
      </c>
      <c r="BS179" s="682" t="s">
        <v>1141</v>
      </c>
      <c r="BT179" s="683" t="s">
        <v>1141</v>
      </c>
      <c r="BU179" s="160"/>
    </row>
    <row r="180" spans="2:73" ht="15.75">
      <c r="B180" s="674" t="s">
        <v>208</v>
      </c>
      <c r="C180" s="674" t="s">
        <v>1106</v>
      </c>
      <c r="D180" s="674" t="s">
        <v>5</v>
      </c>
      <c r="E180" s="674" t="s">
        <v>1107</v>
      </c>
      <c r="F180" s="674" t="s">
        <v>29</v>
      </c>
      <c r="G180" s="674" t="s">
        <v>1108</v>
      </c>
      <c r="H180" s="871">
        <v>2014</v>
      </c>
      <c r="I180" s="630" t="s">
        <v>1125</v>
      </c>
      <c r="J180" s="630"/>
      <c r="K180" s="619"/>
      <c r="L180" s="681" t="s">
        <v>1018</v>
      </c>
      <c r="M180" s="682" t="s">
        <v>1018</v>
      </c>
      <c r="N180" s="682" t="s">
        <v>1139</v>
      </c>
      <c r="O180" s="682">
        <v>325.18</v>
      </c>
      <c r="P180" s="682">
        <v>283.85000000000002</v>
      </c>
      <c r="Q180" s="682">
        <v>262.31</v>
      </c>
      <c r="R180" s="682">
        <v>262.31</v>
      </c>
      <c r="S180" s="682">
        <v>262.31</v>
      </c>
      <c r="T180" s="682">
        <v>262.31</v>
      </c>
      <c r="U180" s="682">
        <v>262.31</v>
      </c>
      <c r="V180" s="682">
        <v>262.11</v>
      </c>
      <c r="W180" s="682">
        <v>262.11</v>
      </c>
      <c r="X180" s="682">
        <v>244.7</v>
      </c>
      <c r="Y180" s="682">
        <v>222.69</v>
      </c>
      <c r="Z180" s="682">
        <v>188.64</v>
      </c>
      <c r="AA180" s="682">
        <v>188.64</v>
      </c>
      <c r="AB180" s="682">
        <v>187.73</v>
      </c>
      <c r="AC180" s="682">
        <v>187.73</v>
      </c>
      <c r="AD180" s="682">
        <v>187.35</v>
      </c>
      <c r="AE180" s="682">
        <v>152.30000000000001</v>
      </c>
      <c r="AF180" s="682">
        <v>152.30000000000001</v>
      </c>
      <c r="AG180" s="682">
        <v>152.30000000000001</v>
      </c>
      <c r="AH180" s="682">
        <v>152.30000000000001</v>
      </c>
      <c r="AI180" s="682" t="s">
        <v>1016</v>
      </c>
      <c r="AJ180" s="682" t="s">
        <v>1140</v>
      </c>
      <c r="AK180" s="682" t="s">
        <v>1140</v>
      </c>
      <c r="AL180" s="682" t="s">
        <v>1141</v>
      </c>
      <c r="AM180" s="682" t="s">
        <v>1141</v>
      </c>
      <c r="AN180" s="682" t="s">
        <v>1141</v>
      </c>
      <c r="AO180" s="683" t="s">
        <v>1141</v>
      </c>
      <c r="AP180" s="619"/>
      <c r="AQ180" s="681" t="s">
        <v>1018</v>
      </c>
      <c r="AR180" s="682" t="s">
        <v>1142</v>
      </c>
      <c r="AS180" s="682" t="s">
        <v>1142</v>
      </c>
      <c r="AT180" s="682">
        <v>4968774.7300000004</v>
      </c>
      <c r="AU180" s="682">
        <v>4310359.59</v>
      </c>
      <c r="AV180" s="682">
        <v>3967230.08</v>
      </c>
      <c r="AW180" s="682">
        <v>3967230.08</v>
      </c>
      <c r="AX180" s="682">
        <v>3967230.08</v>
      </c>
      <c r="AY180" s="682">
        <v>3967230.08</v>
      </c>
      <c r="AZ180" s="682">
        <v>3967230.08</v>
      </c>
      <c r="BA180" s="682">
        <v>3965511.53</v>
      </c>
      <c r="BB180" s="682">
        <v>3965511.53</v>
      </c>
      <c r="BC180" s="682">
        <v>3688146.04</v>
      </c>
      <c r="BD180" s="682">
        <v>3585580.29</v>
      </c>
      <c r="BE180" s="682">
        <v>3031996.67</v>
      </c>
      <c r="BF180" s="682">
        <v>3031996.67</v>
      </c>
      <c r="BG180" s="682">
        <v>2988578.74</v>
      </c>
      <c r="BH180" s="682">
        <v>2988578.74</v>
      </c>
      <c r="BI180" s="682">
        <v>2984353.58</v>
      </c>
      <c r="BJ180" s="682">
        <v>2426083.39</v>
      </c>
      <c r="BK180" s="682">
        <v>2426083.39</v>
      </c>
      <c r="BL180" s="682">
        <v>2426083.39</v>
      </c>
      <c r="BM180" s="682">
        <v>2426083.39</v>
      </c>
      <c r="BN180" s="682" t="s">
        <v>1142</v>
      </c>
      <c r="BO180" s="682" t="s">
        <v>1142</v>
      </c>
      <c r="BP180" s="682" t="s">
        <v>1142</v>
      </c>
      <c r="BQ180" s="682" t="s">
        <v>1141</v>
      </c>
      <c r="BR180" s="682" t="s">
        <v>1141</v>
      </c>
      <c r="BS180" s="682" t="s">
        <v>1141</v>
      </c>
      <c r="BT180" s="683" t="s">
        <v>1141</v>
      </c>
      <c r="BU180" s="160"/>
    </row>
    <row r="181" spans="2:73" ht="15.75">
      <c r="B181" s="674" t="s">
        <v>208</v>
      </c>
      <c r="C181" s="674" t="s">
        <v>1106</v>
      </c>
      <c r="D181" s="674" t="s">
        <v>4</v>
      </c>
      <c r="E181" s="674" t="s">
        <v>1107</v>
      </c>
      <c r="F181" s="674" t="s">
        <v>29</v>
      </c>
      <c r="G181" s="674" t="s">
        <v>1108</v>
      </c>
      <c r="H181" s="871">
        <v>2013</v>
      </c>
      <c r="I181" s="630" t="s">
        <v>1125</v>
      </c>
      <c r="J181" s="630"/>
      <c r="K181" s="619"/>
      <c r="L181" s="681" t="s">
        <v>1018</v>
      </c>
      <c r="M181" s="682" t="s">
        <v>1018</v>
      </c>
      <c r="N181" s="682">
        <v>7.0000000000000007E-2</v>
      </c>
      <c r="O181" s="682">
        <v>7.0000000000000007E-2</v>
      </c>
      <c r="P181" s="682">
        <v>0.06</v>
      </c>
      <c r="Q181" s="682">
        <v>0.06</v>
      </c>
      <c r="R181" s="682">
        <v>0.06</v>
      </c>
      <c r="S181" s="682">
        <v>0.06</v>
      </c>
      <c r="T181" s="682">
        <v>0.06</v>
      </c>
      <c r="U181" s="682">
        <v>0.06</v>
      </c>
      <c r="V181" s="682">
        <v>0.05</v>
      </c>
      <c r="W181" s="682">
        <v>0.05</v>
      </c>
      <c r="X181" s="682">
        <v>0.04</v>
      </c>
      <c r="Y181" s="682">
        <v>0.04</v>
      </c>
      <c r="Z181" s="682">
        <v>0.04</v>
      </c>
      <c r="AA181" s="682">
        <v>0.04</v>
      </c>
      <c r="AB181" s="682">
        <v>0.04</v>
      </c>
      <c r="AC181" s="682">
        <v>0.04</v>
      </c>
      <c r="AD181" s="682">
        <v>0.02</v>
      </c>
      <c r="AE181" s="682">
        <v>0.02</v>
      </c>
      <c r="AF181" s="682">
        <v>0.02</v>
      </c>
      <c r="AG181" s="682">
        <v>0.02</v>
      </c>
      <c r="AH181" s="682" t="s">
        <v>1018</v>
      </c>
      <c r="AI181" s="682" t="s">
        <v>1016</v>
      </c>
      <c r="AJ181" s="682" t="s">
        <v>1140</v>
      </c>
      <c r="AK181" s="682" t="s">
        <v>1140</v>
      </c>
      <c r="AL181" s="682" t="s">
        <v>1141</v>
      </c>
      <c r="AM181" s="682" t="s">
        <v>1141</v>
      </c>
      <c r="AN181" s="682" t="s">
        <v>1141</v>
      </c>
      <c r="AO181" s="683" t="s">
        <v>1141</v>
      </c>
      <c r="AP181" s="619"/>
      <c r="AQ181" s="681" t="s">
        <v>1018</v>
      </c>
      <c r="AR181" s="682" t="s">
        <v>1142</v>
      </c>
      <c r="AS181" s="682">
        <v>953</v>
      </c>
      <c r="AT181" s="682">
        <v>953</v>
      </c>
      <c r="AU181" s="682">
        <v>907</v>
      </c>
      <c r="AV181" s="682">
        <v>784</v>
      </c>
      <c r="AW181" s="682">
        <v>784</v>
      </c>
      <c r="AX181" s="682">
        <v>784</v>
      </c>
      <c r="AY181" s="682">
        <v>784</v>
      </c>
      <c r="AZ181" s="682">
        <v>784</v>
      </c>
      <c r="BA181" s="682">
        <v>658</v>
      </c>
      <c r="BB181" s="682">
        <v>658</v>
      </c>
      <c r="BC181" s="682">
        <v>625</v>
      </c>
      <c r="BD181" s="682">
        <v>625</v>
      </c>
      <c r="BE181" s="682">
        <v>625</v>
      </c>
      <c r="BF181" s="682">
        <v>625</v>
      </c>
      <c r="BG181" s="682">
        <v>625</v>
      </c>
      <c r="BH181" s="682">
        <v>625</v>
      </c>
      <c r="BI181" s="682">
        <v>329</v>
      </c>
      <c r="BJ181" s="682">
        <v>329</v>
      </c>
      <c r="BK181" s="682">
        <v>329</v>
      </c>
      <c r="BL181" s="682">
        <v>329</v>
      </c>
      <c r="BM181" s="682" t="s">
        <v>1142</v>
      </c>
      <c r="BN181" s="682" t="s">
        <v>1142</v>
      </c>
      <c r="BO181" s="682" t="s">
        <v>1142</v>
      </c>
      <c r="BP181" s="682" t="s">
        <v>1142</v>
      </c>
      <c r="BQ181" s="682" t="s">
        <v>1141</v>
      </c>
      <c r="BR181" s="682" t="s">
        <v>1141</v>
      </c>
      <c r="BS181" s="682" t="s">
        <v>1141</v>
      </c>
      <c r="BT181" s="683" t="s">
        <v>1141</v>
      </c>
      <c r="BU181" s="160"/>
    </row>
    <row r="182" spans="2:73" ht="15.75">
      <c r="B182" s="674" t="s">
        <v>208</v>
      </c>
      <c r="C182" s="674" t="s">
        <v>1106</v>
      </c>
      <c r="D182" s="674" t="s">
        <v>4</v>
      </c>
      <c r="E182" s="674" t="s">
        <v>1107</v>
      </c>
      <c r="F182" s="674" t="s">
        <v>29</v>
      </c>
      <c r="G182" s="674" t="s">
        <v>1108</v>
      </c>
      <c r="H182" s="871">
        <v>2014</v>
      </c>
      <c r="I182" s="630" t="s">
        <v>1125</v>
      </c>
      <c r="J182" s="630"/>
      <c r="K182" s="619"/>
      <c r="L182" s="681" t="s">
        <v>1018</v>
      </c>
      <c r="M182" s="682" t="s">
        <v>1018</v>
      </c>
      <c r="N182" s="682" t="s">
        <v>1139</v>
      </c>
      <c r="O182" s="682">
        <v>86.4</v>
      </c>
      <c r="P182" s="682">
        <v>81.44</v>
      </c>
      <c r="Q182" s="682">
        <v>79.02</v>
      </c>
      <c r="R182" s="682">
        <v>79.02</v>
      </c>
      <c r="S182" s="682">
        <v>79.02</v>
      </c>
      <c r="T182" s="682">
        <v>79.02</v>
      </c>
      <c r="U182" s="682">
        <v>79.02</v>
      </c>
      <c r="V182" s="682">
        <v>78.8</v>
      </c>
      <c r="W182" s="682">
        <v>78.8</v>
      </c>
      <c r="X182" s="682">
        <v>69.540000000000006</v>
      </c>
      <c r="Y182" s="682">
        <v>50.46</v>
      </c>
      <c r="Z182" s="682">
        <v>50.46</v>
      </c>
      <c r="AA182" s="682">
        <v>50.46</v>
      </c>
      <c r="AB182" s="682">
        <v>50.06</v>
      </c>
      <c r="AC182" s="682">
        <v>50.06</v>
      </c>
      <c r="AD182" s="682">
        <v>49.98</v>
      </c>
      <c r="AE182" s="682">
        <v>22.38</v>
      </c>
      <c r="AF182" s="682">
        <v>22.38</v>
      </c>
      <c r="AG182" s="682">
        <v>22.38</v>
      </c>
      <c r="AH182" s="682">
        <v>22.38</v>
      </c>
      <c r="AI182" s="682" t="s">
        <v>1016</v>
      </c>
      <c r="AJ182" s="682" t="s">
        <v>1140</v>
      </c>
      <c r="AK182" s="682" t="s">
        <v>1140</v>
      </c>
      <c r="AL182" s="682" t="s">
        <v>1141</v>
      </c>
      <c r="AM182" s="682" t="s">
        <v>1141</v>
      </c>
      <c r="AN182" s="682" t="s">
        <v>1141</v>
      </c>
      <c r="AO182" s="683" t="s">
        <v>1141</v>
      </c>
      <c r="AP182" s="619"/>
      <c r="AQ182" s="681" t="s">
        <v>1018</v>
      </c>
      <c r="AR182" s="682" t="s">
        <v>1142</v>
      </c>
      <c r="AS182" s="682" t="s">
        <v>1142</v>
      </c>
      <c r="AT182" s="682">
        <v>1153158.78</v>
      </c>
      <c r="AU182" s="682">
        <v>1074242.3899999999</v>
      </c>
      <c r="AV182" s="682">
        <v>1035847.51</v>
      </c>
      <c r="AW182" s="682">
        <v>1035847.51</v>
      </c>
      <c r="AX182" s="682">
        <v>1035847.51</v>
      </c>
      <c r="AY182" s="682">
        <v>1035847.51</v>
      </c>
      <c r="AZ182" s="682">
        <v>1035847.51</v>
      </c>
      <c r="BA182" s="682">
        <v>1033860.44</v>
      </c>
      <c r="BB182" s="682">
        <v>1033860.44</v>
      </c>
      <c r="BC182" s="682">
        <v>886442.62</v>
      </c>
      <c r="BD182" s="682">
        <v>812843.13</v>
      </c>
      <c r="BE182" s="682">
        <v>802720.37</v>
      </c>
      <c r="BF182" s="682">
        <v>802720.37</v>
      </c>
      <c r="BG182" s="682">
        <v>797074.78</v>
      </c>
      <c r="BH182" s="682">
        <v>797074.78</v>
      </c>
      <c r="BI182" s="682">
        <v>796129.07</v>
      </c>
      <c r="BJ182" s="682">
        <v>356476.95</v>
      </c>
      <c r="BK182" s="682">
        <v>356476.95</v>
      </c>
      <c r="BL182" s="682">
        <v>356476.95</v>
      </c>
      <c r="BM182" s="682">
        <v>356476.95</v>
      </c>
      <c r="BN182" s="682" t="s">
        <v>1142</v>
      </c>
      <c r="BO182" s="682" t="s">
        <v>1142</v>
      </c>
      <c r="BP182" s="682" t="s">
        <v>1142</v>
      </c>
      <c r="BQ182" s="682" t="s">
        <v>1141</v>
      </c>
      <c r="BR182" s="682" t="s">
        <v>1141</v>
      </c>
      <c r="BS182" s="682" t="s">
        <v>1141</v>
      </c>
      <c r="BT182" s="683" t="s">
        <v>1141</v>
      </c>
      <c r="BU182" s="160"/>
    </row>
    <row r="183" spans="2:73" ht="15.75">
      <c r="B183" s="674" t="s">
        <v>208</v>
      </c>
      <c r="C183" s="674" t="s">
        <v>1120</v>
      </c>
      <c r="D183" s="674" t="s">
        <v>14</v>
      </c>
      <c r="E183" s="674" t="s">
        <v>1107</v>
      </c>
      <c r="F183" s="674" t="s">
        <v>29</v>
      </c>
      <c r="G183" s="674" t="s">
        <v>1108</v>
      </c>
      <c r="H183" s="871">
        <v>2012</v>
      </c>
      <c r="I183" s="630" t="s">
        <v>1125</v>
      </c>
      <c r="J183" s="630"/>
      <c r="K183" s="619"/>
      <c r="L183" s="681">
        <v>1</v>
      </c>
      <c r="M183" s="682">
        <v>0.83</v>
      </c>
      <c r="N183" s="682">
        <v>0.83</v>
      </c>
      <c r="O183" s="682">
        <v>0.81</v>
      </c>
      <c r="P183" s="682">
        <v>0.8</v>
      </c>
      <c r="Q183" s="682">
        <v>0.72</v>
      </c>
      <c r="R183" s="682">
        <v>0.67</v>
      </c>
      <c r="S183" s="682">
        <v>0.63</v>
      </c>
      <c r="T183" s="682">
        <v>0.61</v>
      </c>
      <c r="U183" s="682">
        <v>0.61</v>
      </c>
      <c r="V183" s="682">
        <v>0.28000000000000003</v>
      </c>
      <c r="W183" s="682">
        <v>0.28000000000000003</v>
      </c>
      <c r="X183" s="682">
        <v>0.25</v>
      </c>
      <c r="Y183" s="682">
        <v>0.25</v>
      </c>
      <c r="Z183" s="682">
        <v>0.25</v>
      </c>
      <c r="AA183" s="682">
        <v>0.25</v>
      </c>
      <c r="AB183" s="682">
        <v>0.09</v>
      </c>
      <c r="AC183" s="682">
        <v>0.09</v>
      </c>
      <c r="AD183" s="682">
        <v>0.09</v>
      </c>
      <c r="AE183" s="682">
        <v>0.09</v>
      </c>
      <c r="AF183" s="682">
        <v>0.09</v>
      </c>
      <c r="AG183" s="682">
        <v>0.09</v>
      </c>
      <c r="AH183" s="682">
        <v>0.09</v>
      </c>
      <c r="AI183" s="682" t="s">
        <v>1016</v>
      </c>
      <c r="AJ183" s="682" t="s">
        <v>1140</v>
      </c>
      <c r="AK183" s="682" t="s">
        <v>1140</v>
      </c>
      <c r="AL183" s="682" t="s">
        <v>1141</v>
      </c>
      <c r="AM183" s="682" t="s">
        <v>1141</v>
      </c>
      <c r="AN183" s="682" t="s">
        <v>1141</v>
      </c>
      <c r="AO183" s="683" t="s">
        <v>1141</v>
      </c>
      <c r="AP183" s="619"/>
      <c r="AQ183" s="681">
        <v>13531</v>
      </c>
      <c r="AR183" s="682">
        <v>13531</v>
      </c>
      <c r="AS183" s="682">
        <v>13531</v>
      </c>
      <c r="AT183" s="682">
        <v>13099.8</v>
      </c>
      <c r="AU183" s="682">
        <v>12931</v>
      </c>
      <c r="AV183" s="682">
        <v>11245.62</v>
      </c>
      <c r="AW183" s="682">
        <v>10319.93</v>
      </c>
      <c r="AX183" s="682">
        <v>9650.23</v>
      </c>
      <c r="AY183" s="682">
        <v>9180.23</v>
      </c>
      <c r="AZ183" s="682">
        <v>8958.23</v>
      </c>
      <c r="BA183" s="682">
        <v>2619</v>
      </c>
      <c r="BB183" s="682">
        <v>2619</v>
      </c>
      <c r="BC183" s="682">
        <v>1983</v>
      </c>
      <c r="BD183" s="682">
        <v>1983</v>
      </c>
      <c r="BE183" s="682">
        <v>1983</v>
      </c>
      <c r="BF183" s="682">
        <v>1983</v>
      </c>
      <c r="BG183" s="682">
        <v>633</v>
      </c>
      <c r="BH183" s="682">
        <v>633</v>
      </c>
      <c r="BI183" s="682">
        <v>633</v>
      </c>
      <c r="BJ183" s="682">
        <v>633</v>
      </c>
      <c r="BK183" s="682">
        <v>633</v>
      </c>
      <c r="BL183" s="682">
        <v>633</v>
      </c>
      <c r="BM183" s="682">
        <v>633</v>
      </c>
      <c r="BN183" s="682" t="s">
        <v>1142</v>
      </c>
      <c r="BO183" s="682" t="s">
        <v>1142</v>
      </c>
      <c r="BP183" s="682" t="s">
        <v>1142</v>
      </c>
      <c r="BQ183" s="682" t="s">
        <v>1141</v>
      </c>
      <c r="BR183" s="682" t="s">
        <v>1141</v>
      </c>
      <c r="BS183" s="682" t="s">
        <v>1141</v>
      </c>
      <c r="BT183" s="683" t="s">
        <v>1141</v>
      </c>
      <c r="BU183" s="160"/>
    </row>
    <row r="184" spans="2:73" ht="15.75">
      <c r="B184" s="674" t="s">
        <v>208</v>
      </c>
      <c r="C184" s="674" t="s">
        <v>1120</v>
      </c>
      <c r="D184" s="674" t="s">
        <v>14</v>
      </c>
      <c r="E184" s="674" t="s">
        <v>1107</v>
      </c>
      <c r="F184" s="674" t="s">
        <v>29</v>
      </c>
      <c r="G184" s="674" t="s">
        <v>1108</v>
      </c>
      <c r="H184" s="871">
        <v>2013</v>
      </c>
      <c r="I184" s="630" t="s">
        <v>1125</v>
      </c>
      <c r="J184" s="630"/>
      <c r="K184" s="619"/>
      <c r="L184" s="681" t="s">
        <v>1018</v>
      </c>
      <c r="M184" s="682" t="s">
        <v>1018</v>
      </c>
      <c r="N184" s="682">
        <v>199.73</v>
      </c>
      <c r="O184" s="682">
        <v>199.5</v>
      </c>
      <c r="P184" s="682">
        <v>199.17</v>
      </c>
      <c r="Q184" s="682">
        <v>198</v>
      </c>
      <c r="R184" s="682">
        <v>197.41</v>
      </c>
      <c r="S184" s="682">
        <v>196.95</v>
      </c>
      <c r="T184" s="682">
        <v>196.69</v>
      </c>
      <c r="U184" s="682">
        <v>196.69</v>
      </c>
      <c r="V184" s="682">
        <v>191.98</v>
      </c>
      <c r="W184" s="682">
        <v>191.98</v>
      </c>
      <c r="X184" s="682">
        <v>189.86</v>
      </c>
      <c r="Y184" s="682">
        <v>189.83</v>
      </c>
      <c r="Z184" s="682">
        <v>189</v>
      </c>
      <c r="AA184" s="682">
        <v>189</v>
      </c>
      <c r="AB184" s="682">
        <v>182.19</v>
      </c>
      <c r="AC184" s="682">
        <v>181.71</v>
      </c>
      <c r="AD184" s="682">
        <v>181.71</v>
      </c>
      <c r="AE184" s="682">
        <v>181.71</v>
      </c>
      <c r="AF184" s="682">
        <v>181.71</v>
      </c>
      <c r="AG184" s="682">
        <v>181.71</v>
      </c>
      <c r="AH184" s="682">
        <v>0.59</v>
      </c>
      <c r="AI184" s="682" t="s">
        <v>1016</v>
      </c>
      <c r="AJ184" s="682" t="s">
        <v>1140</v>
      </c>
      <c r="AK184" s="682" t="s">
        <v>1140</v>
      </c>
      <c r="AL184" s="682" t="s">
        <v>1141</v>
      </c>
      <c r="AM184" s="682" t="s">
        <v>1141</v>
      </c>
      <c r="AN184" s="682" t="s">
        <v>1141</v>
      </c>
      <c r="AO184" s="683" t="s">
        <v>1141</v>
      </c>
      <c r="AP184" s="619"/>
      <c r="AQ184" s="681" t="s">
        <v>1018</v>
      </c>
      <c r="AR184" s="682" t="s">
        <v>1142</v>
      </c>
      <c r="AS184" s="682">
        <v>716807.62</v>
      </c>
      <c r="AT184" s="682">
        <v>712241.86</v>
      </c>
      <c r="AU184" s="682">
        <v>705965.57</v>
      </c>
      <c r="AV184" s="682">
        <v>683510.5</v>
      </c>
      <c r="AW184" s="682">
        <v>672233.71</v>
      </c>
      <c r="AX184" s="682">
        <v>663399.1</v>
      </c>
      <c r="AY184" s="682">
        <v>658360.65</v>
      </c>
      <c r="AZ184" s="682">
        <v>658360.65</v>
      </c>
      <c r="BA184" s="682">
        <v>567707.68000000005</v>
      </c>
      <c r="BB184" s="682">
        <v>567707.68000000005</v>
      </c>
      <c r="BC184" s="682">
        <v>548114.53</v>
      </c>
      <c r="BD184" s="682">
        <v>525394.74</v>
      </c>
      <c r="BE184" s="682">
        <v>522639.39</v>
      </c>
      <c r="BF184" s="682">
        <v>522639.39</v>
      </c>
      <c r="BG184" s="682">
        <v>466680.39</v>
      </c>
      <c r="BH184" s="682">
        <v>462652.39</v>
      </c>
      <c r="BI184" s="682">
        <v>462652.39</v>
      </c>
      <c r="BJ184" s="682">
        <v>462652.39</v>
      </c>
      <c r="BK184" s="682">
        <v>462652.39</v>
      </c>
      <c r="BL184" s="682">
        <v>462652.39</v>
      </c>
      <c r="BM184" s="682">
        <v>4314.3900000000003</v>
      </c>
      <c r="BN184" s="682" t="s">
        <v>1142</v>
      </c>
      <c r="BO184" s="682" t="s">
        <v>1142</v>
      </c>
      <c r="BP184" s="682" t="s">
        <v>1142</v>
      </c>
      <c r="BQ184" s="682" t="s">
        <v>1141</v>
      </c>
      <c r="BR184" s="682" t="s">
        <v>1141</v>
      </c>
      <c r="BS184" s="682" t="s">
        <v>1141</v>
      </c>
      <c r="BT184" s="683" t="s">
        <v>1141</v>
      </c>
      <c r="BU184" s="160"/>
    </row>
    <row r="185" spans="2:73" ht="15.75">
      <c r="B185" s="674" t="s">
        <v>208</v>
      </c>
      <c r="C185" s="674" t="s">
        <v>1120</v>
      </c>
      <c r="D185" s="674" t="s">
        <v>14</v>
      </c>
      <c r="E185" s="674" t="s">
        <v>1107</v>
      </c>
      <c r="F185" s="674" t="s">
        <v>29</v>
      </c>
      <c r="G185" s="674" t="s">
        <v>1108</v>
      </c>
      <c r="H185" s="871">
        <v>2014</v>
      </c>
      <c r="I185" s="630" t="s">
        <v>1125</v>
      </c>
      <c r="J185" s="630"/>
      <c r="K185" s="619"/>
      <c r="L185" s="681" t="s">
        <v>1018</v>
      </c>
      <c r="M185" s="682" t="s">
        <v>1018</v>
      </c>
      <c r="N185" s="682" t="s">
        <v>1139</v>
      </c>
      <c r="O185" s="682">
        <v>717.19</v>
      </c>
      <c r="P185" s="682">
        <v>712.79</v>
      </c>
      <c r="Q185" s="682">
        <v>696.04</v>
      </c>
      <c r="R185" s="682">
        <v>688.93</v>
      </c>
      <c r="S185" s="682">
        <v>683.41</v>
      </c>
      <c r="T185" s="682">
        <v>683.41</v>
      </c>
      <c r="U185" s="682">
        <v>680.1</v>
      </c>
      <c r="V185" s="682">
        <v>680.1</v>
      </c>
      <c r="W185" s="682">
        <v>612.07000000000005</v>
      </c>
      <c r="X185" s="682">
        <v>594.54</v>
      </c>
      <c r="Y185" s="682">
        <v>585.79</v>
      </c>
      <c r="Z185" s="682">
        <v>585.69000000000005</v>
      </c>
      <c r="AA185" s="682">
        <v>578.42999999999995</v>
      </c>
      <c r="AB185" s="682">
        <v>578.42999999999995</v>
      </c>
      <c r="AC185" s="682">
        <v>472.47</v>
      </c>
      <c r="AD185" s="682">
        <v>470.46</v>
      </c>
      <c r="AE185" s="682">
        <v>470.46</v>
      </c>
      <c r="AF185" s="682">
        <v>470.46</v>
      </c>
      <c r="AG185" s="682">
        <v>470.46</v>
      </c>
      <c r="AH185" s="682">
        <v>470.46</v>
      </c>
      <c r="AI185" s="682">
        <v>15.89</v>
      </c>
      <c r="AJ185" s="682" t="s">
        <v>1140</v>
      </c>
      <c r="AK185" s="682" t="s">
        <v>1140</v>
      </c>
      <c r="AL185" s="682" t="s">
        <v>1141</v>
      </c>
      <c r="AM185" s="682" t="s">
        <v>1141</v>
      </c>
      <c r="AN185" s="682" t="s">
        <v>1141</v>
      </c>
      <c r="AO185" s="683" t="s">
        <v>1141</v>
      </c>
      <c r="AP185" s="619"/>
      <c r="AQ185" s="681" t="s">
        <v>1018</v>
      </c>
      <c r="AR185" s="682" t="s">
        <v>1142</v>
      </c>
      <c r="AS185" s="682" t="s">
        <v>1142</v>
      </c>
      <c r="AT185" s="682">
        <v>4387048.0599999996</v>
      </c>
      <c r="AU185" s="682">
        <v>4302015.1900000004</v>
      </c>
      <c r="AV185" s="682">
        <v>3979381.76</v>
      </c>
      <c r="AW185" s="682">
        <v>3842943.05</v>
      </c>
      <c r="AX185" s="682">
        <v>3737111.45</v>
      </c>
      <c r="AY185" s="682">
        <v>3737111.45</v>
      </c>
      <c r="AZ185" s="682">
        <v>3673666.62</v>
      </c>
      <c r="BA185" s="682">
        <v>3668713.74</v>
      </c>
      <c r="BB185" s="682">
        <v>2357678.5099999998</v>
      </c>
      <c r="BC185" s="682">
        <v>2341310.5099999998</v>
      </c>
      <c r="BD185" s="682">
        <v>2241454.5</v>
      </c>
      <c r="BE185" s="682">
        <v>2179342.75</v>
      </c>
      <c r="BF185" s="682">
        <v>2155176.58</v>
      </c>
      <c r="BG185" s="682">
        <v>2155176.58</v>
      </c>
      <c r="BH185" s="682">
        <v>1284029.58</v>
      </c>
      <c r="BI185" s="682">
        <v>1267421.2</v>
      </c>
      <c r="BJ185" s="682">
        <v>1267421.2</v>
      </c>
      <c r="BK185" s="682">
        <v>1267421.2</v>
      </c>
      <c r="BL185" s="682">
        <v>1267421.2</v>
      </c>
      <c r="BM185" s="682">
        <v>1267421.2</v>
      </c>
      <c r="BN185" s="682">
        <v>117105</v>
      </c>
      <c r="BO185" s="682" t="s">
        <v>1142</v>
      </c>
      <c r="BP185" s="682" t="s">
        <v>1142</v>
      </c>
      <c r="BQ185" s="682" t="s">
        <v>1141</v>
      </c>
      <c r="BR185" s="682" t="s">
        <v>1141</v>
      </c>
      <c r="BS185" s="682" t="s">
        <v>1141</v>
      </c>
      <c r="BT185" s="683" t="s">
        <v>1141</v>
      </c>
      <c r="BU185" s="160"/>
    </row>
    <row r="186" spans="2:73" ht="15.75">
      <c r="B186" s="674" t="s">
        <v>208</v>
      </c>
      <c r="C186" s="674" t="s">
        <v>1106</v>
      </c>
      <c r="D186" s="674" t="s">
        <v>3</v>
      </c>
      <c r="E186" s="674" t="s">
        <v>1107</v>
      </c>
      <c r="F186" s="674" t="s">
        <v>29</v>
      </c>
      <c r="G186" s="674" t="s">
        <v>1110</v>
      </c>
      <c r="H186" s="871">
        <v>2013</v>
      </c>
      <c r="I186" s="630" t="s">
        <v>1125</v>
      </c>
      <c r="J186" s="630"/>
      <c r="K186" s="619"/>
      <c r="L186" s="681" t="s">
        <v>1018</v>
      </c>
      <c r="M186" s="682" t="s">
        <v>1018</v>
      </c>
      <c r="N186" s="682">
        <v>54.73</v>
      </c>
      <c r="O186" s="682">
        <v>54.73</v>
      </c>
      <c r="P186" s="682">
        <v>54.73</v>
      </c>
      <c r="Q186" s="682">
        <v>54.73</v>
      </c>
      <c r="R186" s="682">
        <v>54.73</v>
      </c>
      <c r="S186" s="682">
        <v>54.73</v>
      </c>
      <c r="T186" s="682">
        <v>54.73</v>
      </c>
      <c r="U186" s="682">
        <v>54.73</v>
      </c>
      <c r="V186" s="682">
        <v>54.73</v>
      </c>
      <c r="W186" s="682">
        <v>54.73</v>
      </c>
      <c r="X186" s="682">
        <v>54.73</v>
      </c>
      <c r="Y186" s="682">
        <v>54.73</v>
      </c>
      <c r="Z186" s="682">
        <v>54.73</v>
      </c>
      <c r="AA186" s="682">
        <v>54.73</v>
      </c>
      <c r="AB186" s="682">
        <v>54.73</v>
      </c>
      <c r="AC186" s="682">
        <v>54.73</v>
      </c>
      <c r="AD186" s="682">
        <v>54.73</v>
      </c>
      <c r="AE186" s="682">
        <v>54.73</v>
      </c>
      <c r="AF186" s="682">
        <v>44.17</v>
      </c>
      <c r="AG186" s="682" t="s">
        <v>1018</v>
      </c>
      <c r="AH186" s="682" t="s">
        <v>1018</v>
      </c>
      <c r="AI186" s="682" t="s">
        <v>1016</v>
      </c>
      <c r="AJ186" s="682" t="s">
        <v>1140</v>
      </c>
      <c r="AK186" s="682" t="s">
        <v>1140</v>
      </c>
      <c r="AL186" s="682" t="s">
        <v>1141</v>
      </c>
      <c r="AM186" s="682" t="s">
        <v>1141</v>
      </c>
      <c r="AN186" s="682" t="s">
        <v>1141</v>
      </c>
      <c r="AO186" s="683" t="s">
        <v>1141</v>
      </c>
      <c r="AP186" s="619"/>
      <c r="AQ186" s="681" t="s">
        <v>1018</v>
      </c>
      <c r="AR186" s="682" t="s">
        <v>1142</v>
      </c>
      <c r="AS186" s="682">
        <v>95215.21</v>
      </c>
      <c r="AT186" s="682">
        <v>95215.21</v>
      </c>
      <c r="AU186" s="682">
        <v>95215.21</v>
      </c>
      <c r="AV186" s="682">
        <v>95215.21</v>
      </c>
      <c r="AW186" s="682">
        <v>95215.21</v>
      </c>
      <c r="AX186" s="682">
        <v>95215.21</v>
      </c>
      <c r="AY186" s="682">
        <v>95215.21</v>
      </c>
      <c r="AZ186" s="682">
        <v>95215.21</v>
      </c>
      <c r="BA186" s="682">
        <v>95215.21</v>
      </c>
      <c r="BB186" s="682">
        <v>95215.21</v>
      </c>
      <c r="BC186" s="682">
        <v>95215.21</v>
      </c>
      <c r="BD186" s="682">
        <v>95215.21</v>
      </c>
      <c r="BE186" s="682">
        <v>95215.21</v>
      </c>
      <c r="BF186" s="682">
        <v>95215.21</v>
      </c>
      <c r="BG186" s="682">
        <v>95215.21</v>
      </c>
      <c r="BH186" s="682">
        <v>95215.21</v>
      </c>
      <c r="BI186" s="682">
        <v>95215.21</v>
      </c>
      <c r="BJ186" s="682">
        <v>95215.21</v>
      </c>
      <c r="BK186" s="682">
        <v>85772.79</v>
      </c>
      <c r="BL186" s="682" t="s">
        <v>1142</v>
      </c>
      <c r="BM186" s="682" t="s">
        <v>1142</v>
      </c>
      <c r="BN186" s="682" t="s">
        <v>1142</v>
      </c>
      <c r="BO186" s="682" t="s">
        <v>1142</v>
      </c>
      <c r="BP186" s="682" t="s">
        <v>1142</v>
      </c>
      <c r="BQ186" s="682" t="s">
        <v>1141</v>
      </c>
      <c r="BR186" s="682" t="s">
        <v>1141</v>
      </c>
      <c r="BS186" s="682" t="s">
        <v>1141</v>
      </c>
      <c r="BT186" s="683" t="s">
        <v>1141</v>
      </c>
      <c r="BU186" s="160"/>
    </row>
    <row r="187" spans="2:73" ht="15.75">
      <c r="B187" s="674" t="s">
        <v>208</v>
      </c>
      <c r="C187" s="674" t="s">
        <v>1106</v>
      </c>
      <c r="D187" s="674" t="s">
        <v>3</v>
      </c>
      <c r="E187" s="674" t="s">
        <v>1107</v>
      </c>
      <c r="F187" s="674" t="s">
        <v>29</v>
      </c>
      <c r="G187" s="674" t="s">
        <v>1108</v>
      </c>
      <c r="H187" s="871">
        <v>2012</v>
      </c>
      <c r="I187" s="630" t="s">
        <v>1125</v>
      </c>
      <c r="J187" s="630"/>
      <c r="K187" s="619"/>
      <c r="L187" s="681" t="s">
        <v>1018</v>
      </c>
      <c r="M187" s="682">
        <v>1.83</v>
      </c>
      <c r="N187" s="682">
        <v>1.83</v>
      </c>
      <c r="O187" s="682">
        <v>1.83</v>
      </c>
      <c r="P187" s="682">
        <v>1.83</v>
      </c>
      <c r="Q187" s="682">
        <v>1.83</v>
      </c>
      <c r="R187" s="682">
        <v>1.83</v>
      </c>
      <c r="S187" s="682">
        <v>1.83</v>
      </c>
      <c r="T187" s="682">
        <v>1.83</v>
      </c>
      <c r="U187" s="682">
        <v>1.83</v>
      </c>
      <c r="V187" s="682">
        <v>1.83</v>
      </c>
      <c r="W187" s="682">
        <v>1.83</v>
      </c>
      <c r="X187" s="682">
        <v>1.83</v>
      </c>
      <c r="Y187" s="682">
        <v>1.83</v>
      </c>
      <c r="Z187" s="682">
        <v>1.83</v>
      </c>
      <c r="AA187" s="682">
        <v>1.83</v>
      </c>
      <c r="AB187" s="682">
        <v>1.83</v>
      </c>
      <c r="AC187" s="682">
        <v>1.83</v>
      </c>
      <c r="AD187" s="682">
        <v>1.83</v>
      </c>
      <c r="AE187" s="682">
        <v>1.42</v>
      </c>
      <c r="AF187" s="682" t="s">
        <v>1018</v>
      </c>
      <c r="AG187" s="682" t="s">
        <v>1018</v>
      </c>
      <c r="AH187" s="682" t="s">
        <v>1018</v>
      </c>
      <c r="AI187" s="682" t="s">
        <v>1016</v>
      </c>
      <c r="AJ187" s="682" t="s">
        <v>1140</v>
      </c>
      <c r="AK187" s="682" t="s">
        <v>1140</v>
      </c>
      <c r="AL187" s="682" t="s">
        <v>1141</v>
      </c>
      <c r="AM187" s="682" t="s">
        <v>1141</v>
      </c>
      <c r="AN187" s="682" t="s">
        <v>1141</v>
      </c>
      <c r="AO187" s="683" t="s">
        <v>1141</v>
      </c>
      <c r="AP187" s="619"/>
      <c r="AQ187" s="681" t="s">
        <v>1018</v>
      </c>
      <c r="AR187" s="682">
        <v>3117.26</v>
      </c>
      <c r="AS187" s="682">
        <v>3117.26</v>
      </c>
      <c r="AT187" s="682">
        <v>3117.26</v>
      </c>
      <c r="AU187" s="682">
        <v>3117.26</v>
      </c>
      <c r="AV187" s="682">
        <v>3117.26</v>
      </c>
      <c r="AW187" s="682">
        <v>3117.26</v>
      </c>
      <c r="AX187" s="682">
        <v>3117.26</v>
      </c>
      <c r="AY187" s="682">
        <v>3117.26</v>
      </c>
      <c r="AZ187" s="682">
        <v>3117.26</v>
      </c>
      <c r="BA187" s="682">
        <v>3117.26</v>
      </c>
      <c r="BB187" s="682">
        <v>3117.26</v>
      </c>
      <c r="BC187" s="682">
        <v>3117.26</v>
      </c>
      <c r="BD187" s="682">
        <v>3117.26</v>
      </c>
      <c r="BE187" s="682">
        <v>3117.26</v>
      </c>
      <c r="BF187" s="682">
        <v>3117.26</v>
      </c>
      <c r="BG187" s="682">
        <v>3117.26</v>
      </c>
      <c r="BH187" s="682">
        <v>3117.26</v>
      </c>
      <c r="BI187" s="682">
        <v>3117.26</v>
      </c>
      <c r="BJ187" s="682">
        <v>2756.29</v>
      </c>
      <c r="BK187" s="682" t="s">
        <v>1142</v>
      </c>
      <c r="BL187" s="682" t="s">
        <v>1142</v>
      </c>
      <c r="BM187" s="682" t="s">
        <v>1142</v>
      </c>
      <c r="BN187" s="682" t="s">
        <v>1142</v>
      </c>
      <c r="BO187" s="682" t="s">
        <v>1142</v>
      </c>
      <c r="BP187" s="682" t="s">
        <v>1142</v>
      </c>
      <c r="BQ187" s="682" t="s">
        <v>1141</v>
      </c>
      <c r="BR187" s="682" t="s">
        <v>1141</v>
      </c>
      <c r="BS187" s="682" t="s">
        <v>1141</v>
      </c>
      <c r="BT187" s="683" t="s">
        <v>1141</v>
      </c>
      <c r="BU187" s="160"/>
    </row>
    <row r="188" spans="2:73" ht="15.75">
      <c r="B188" s="674" t="s">
        <v>208</v>
      </c>
      <c r="C188" s="674" t="s">
        <v>1106</v>
      </c>
      <c r="D188" s="674" t="s">
        <v>3</v>
      </c>
      <c r="E188" s="674" t="s">
        <v>1107</v>
      </c>
      <c r="F188" s="674" t="s">
        <v>29</v>
      </c>
      <c r="G188" s="674" t="s">
        <v>1108</v>
      </c>
      <c r="H188" s="871">
        <v>2014</v>
      </c>
      <c r="I188" s="630" t="s">
        <v>1125</v>
      </c>
      <c r="J188" s="630"/>
      <c r="K188" s="619"/>
      <c r="L188" s="681" t="s">
        <v>1018</v>
      </c>
      <c r="M188" s="682" t="s">
        <v>1018</v>
      </c>
      <c r="N188" s="682" t="s">
        <v>1139</v>
      </c>
      <c r="O188" s="682">
        <v>1109.07</v>
      </c>
      <c r="P188" s="682">
        <v>1109.07</v>
      </c>
      <c r="Q188" s="682">
        <v>1109.07</v>
      </c>
      <c r="R188" s="682">
        <v>1109.07</v>
      </c>
      <c r="S188" s="682">
        <v>1109.07</v>
      </c>
      <c r="T188" s="682">
        <v>1109.07</v>
      </c>
      <c r="U188" s="682">
        <v>1109.07</v>
      </c>
      <c r="V188" s="682">
        <v>1109.07</v>
      </c>
      <c r="W188" s="682">
        <v>1109.07</v>
      </c>
      <c r="X188" s="682">
        <v>1109.07</v>
      </c>
      <c r="Y188" s="682">
        <v>1109.07</v>
      </c>
      <c r="Z188" s="682">
        <v>1109.07</v>
      </c>
      <c r="AA188" s="682">
        <v>1109.07</v>
      </c>
      <c r="AB188" s="682">
        <v>1109.07</v>
      </c>
      <c r="AC188" s="682">
        <v>1109.07</v>
      </c>
      <c r="AD188" s="682">
        <v>1109.07</v>
      </c>
      <c r="AE188" s="682">
        <v>1109.07</v>
      </c>
      <c r="AF188" s="682">
        <v>1109.07</v>
      </c>
      <c r="AG188" s="682">
        <v>984.2</v>
      </c>
      <c r="AH188" s="682" t="s">
        <v>1018</v>
      </c>
      <c r="AI188" s="682" t="s">
        <v>1016</v>
      </c>
      <c r="AJ188" s="682" t="s">
        <v>1140</v>
      </c>
      <c r="AK188" s="682" t="s">
        <v>1140</v>
      </c>
      <c r="AL188" s="682" t="s">
        <v>1141</v>
      </c>
      <c r="AM188" s="682" t="s">
        <v>1141</v>
      </c>
      <c r="AN188" s="682" t="s">
        <v>1141</v>
      </c>
      <c r="AO188" s="683" t="s">
        <v>1141</v>
      </c>
      <c r="AP188" s="619"/>
      <c r="AQ188" s="681" t="s">
        <v>1018</v>
      </c>
      <c r="AR188" s="682" t="s">
        <v>1142</v>
      </c>
      <c r="AS188" s="682" t="s">
        <v>1142</v>
      </c>
      <c r="AT188" s="682">
        <v>2035819.19</v>
      </c>
      <c r="AU188" s="682">
        <v>2035819.19</v>
      </c>
      <c r="AV188" s="682">
        <v>2035819.19</v>
      </c>
      <c r="AW188" s="682">
        <v>2035819.19</v>
      </c>
      <c r="AX188" s="682">
        <v>2035819.19</v>
      </c>
      <c r="AY188" s="682">
        <v>2035819.19</v>
      </c>
      <c r="AZ188" s="682">
        <v>2035819.19</v>
      </c>
      <c r="BA188" s="682">
        <v>2035819.19</v>
      </c>
      <c r="BB188" s="682">
        <v>2035819.19</v>
      </c>
      <c r="BC188" s="682">
        <v>2035819.19</v>
      </c>
      <c r="BD188" s="682">
        <v>2035819.19</v>
      </c>
      <c r="BE188" s="682">
        <v>2035819.19</v>
      </c>
      <c r="BF188" s="682">
        <v>2035819.19</v>
      </c>
      <c r="BG188" s="682">
        <v>2035819.19</v>
      </c>
      <c r="BH188" s="682">
        <v>2035819.19</v>
      </c>
      <c r="BI188" s="682">
        <v>2035819.19</v>
      </c>
      <c r="BJ188" s="682">
        <v>2035819.19</v>
      </c>
      <c r="BK188" s="682">
        <v>2035819.19</v>
      </c>
      <c r="BL188" s="682">
        <v>1924155.82</v>
      </c>
      <c r="BM188" s="682" t="s">
        <v>1142</v>
      </c>
      <c r="BN188" s="682" t="s">
        <v>1142</v>
      </c>
      <c r="BO188" s="682" t="s">
        <v>1142</v>
      </c>
      <c r="BP188" s="682" t="s">
        <v>1142</v>
      </c>
      <c r="BQ188" s="682" t="s">
        <v>1141</v>
      </c>
      <c r="BR188" s="682" t="s">
        <v>1141</v>
      </c>
      <c r="BS188" s="682" t="s">
        <v>1141</v>
      </c>
      <c r="BT188" s="683" t="s">
        <v>1141</v>
      </c>
      <c r="BU188" s="160"/>
    </row>
    <row r="189" spans="2:73" ht="15.75" hidden="1">
      <c r="B189" s="674" t="s">
        <v>208</v>
      </c>
      <c r="C189" s="674" t="s">
        <v>487</v>
      </c>
      <c r="D189" s="674" t="s">
        <v>1143</v>
      </c>
      <c r="E189" s="674" t="s">
        <v>1107</v>
      </c>
      <c r="F189" s="674" t="s">
        <v>487</v>
      </c>
      <c r="G189" s="674" t="s">
        <v>1110</v>
      </c>
      <c r="H189" s="871">
        <v>2014</v>
      </c>
      <c r="I189" s="630" t="s">
        <v>1125</v>
      </c>
      <c r="J189" s="630"/>
      <c r="K189" s="619"/>
      <c r="L189" s="681" t="s">
        <v>1018</v>
      </c>
      <c r="M189" s="682" t="s">
        <v>1018</v>
      </c>
      <c r="N189" s="682" t="s">
        <v>1139</v>
      </c>
      <c r="O189" s="682">
        <v>2486.73</v>
      </c>
      <c r="P189" s="682" t="s">
        <v>1139</v>
      </c>
      <c r="Q189" s="682" t="s">
        <v>1018</v>
      </c>
      <c r="R189" s="682" t="s">
        <v>1018</v>
      </c>
      <c r="S189" s="682" t="s">
        <v>1018</v>
      </c>
      <c r="T189" s="682" t="s">
        <v>1018</v>
      </c>
      <c r="U189" s="682" t="s">
        <v>1018</v>
      </c>
      <c r="V189" s="682" t="s">
        <v>1018</v>
      </c>
      <c r="W189" s="682" t="s">
        <v>1018</v>
      </c>
      <c r="X189" s="682" t="s">
        <v>1018</v>
      </c>
      <c r="Y189" s="682" t="s">
        <v>1018</v>
      </c>
      <c r="Z189" s="682" t="s">
        <v>1018</v>
      </c>
      <c r="AA189" s="682" t="s">
        <v>1018</v>
      </c>
      <c r="AB189" s="682" t="s">
        <v>1018</v>
      </c>
      <c r="AC189" s="682" t="s">
        <v>1018</v>
      </c>
      <c r="AD189" s="682" t="s">
        <v>1018</v>
      </c>
      <c r="AE189" s="682" t="s">
        <v>1018</v>
      </c>
      <c r="AF189" s="682" t="s">
        <v>1018</v>
      </c>
      <c r="AG189" s="682" t="s">
        <v>1018</v>
      </c>
      <c r="AH189" s="682" t="s">
        <v>1018</v>
      </c>
      <c r="AI189" s="682" t="s">
        <v>1016</v>
      </c>
      <c r="AJ189" s="682" t="s">
        <v>1140</v>
      </c>
      <c r="AK189" s="682" t="s">
        <v>1140</v>
      </c>
      <c r="AL189" s="682" t="s">
        <v>1141</v>
      </c>
      <c r="AM189" s="682" t="s">
        <v>1141</v>
      </c>
      <c r="AN189" s="682" t="s">
        <v>1141</v>
      </c>
      <c r="AO189" s="683" t="s">
        <v>1141</v>
      </c>
      <c r="AP189" s="619"/>
      <c r="AQ189" s="681" t="s">
        <v>1018</v>
      </c>
      <c r="AR189" s="682" t="s">
        <v>1142</v>
      </c>
      <c r="AS189" s="682" t="s">
        <v>1142</v>
      </c>
      <c r="AT189" s="682" t="s">
        <v>1017</v>
      </c>
      <c r="AU189" s="682" t="s">
        <v>1017</v>
      </c>
      <c r="AV189" s="682" t="s">
        <v>1017</v>
      </c>
      <c r="AW189" s="682" t="s">
        <v>1017</v>
      </c>
      <c r="AX189" s="682" t="s">
        <v>1017</v>
      </c>
      <c r="AY189" s="682" t="s">
        <v>1017</v>
      </c>
      <c r="AZ189" s="682" t="s">
        <v>1017</v>
      </c>
      <c r="BA189" s="682" t="s">
        <v>1017</v>
      </c>
      <c r="BB189" s="682" t="s">
        <v>1017</v>
      </c>
      <c r="BC189" s="682" t="s">
        <v>1017</v>
      </c>
      <c r="BD189" s="682" t="s">
        <v>1017</v>
      </c>
      <c r="BE189" s="682" t="s">
        <v>1017</v>
      </c>
      <c r="BF189" s="682" t="s">
        <v>1142</v>
      </c>
      <c r="BG189" s="682" t="s">
        <v>1142</v>
      </c>
      <c r="BH189" s="682" t="s">
        <v>1142</v>
      </c>
      <c r="BI189" s="682" t="s">
        <v>1142</v>
      </c>
      <c r="BJ189" s="682" t="s">
        <v>1142</v>
      </c>
      <c r="BK189" s="682" t="s">
        <v>1142</v>
      </c>
      <c r="BL189" s="682" t="s">
        <v>1142</v>
      </c>
      <c r="BM189" s="682" t="s">
        <v>1142</v>
      </c>
      <c r="BN189" s="682" t="s">
        <v>1142</v>
      </c>
      <c r="BO189" s="682" t="s">
        <v>1142</v>
      </c>
      <c r="BP189" s="682" t="s">
        <v>1142</v>
      </c>
      <c r="BQ189" s="682" t="s">
        <v>1141</v>
      </c>
      <c r="BR189" s="682" t="s">
        <v>1141</v>
      </c>
      <c r="BS189" s="682" t="s">
        <v>1141</v>
      </c>
      <c r="BT189" s="683" t="s">
        <v>1141</v>
      </c>
      <c r="BU189" s="160"/>
    </row>
    <row r="190" spans="2:73" ht="15.75">
      <c r="B190" s="674" t="s">
        <v>208</v>
      </c>
      <c r="C190" s="674" t="s">
        <v>1116</v>
      </c>
      <c r="D190" s="674" t="s">
        <v>17</v>
      </c>
      <c r="E190" s="674" t="s">
        <v>1107</v>
      </c>
      <c r="F190" s="674" t="s">
        <v>1138</v>
      </c>
      <c r="G190" s="674" t="s">
        <v>1108</v>
      </c>
      <c r="H190" s="871">
        <v>2012</v>
      </c>
      <c r="I190" s="630" t="s">
        <v>1125</v>
      </c>
      <c r="J190" s="630"/>
      <c r="K190" s="619"/>
      <c r="L190" s="681" t="s">
        <v>1018</v>
      </c>
      <c r="M190" s="682">
        <v>296</v>
      </c>
      <c r="N190" s="682">
        <v>296</v>
      </c>
      <c r="O190" s="682">
        <v>296</v>
      </c>
      <c r="P190" s="682">
        <v>296</v>
      </c>
      <c r="Q190" s="682">
        <v>296</v>
      </c>
      <c r="R190" s="682">
        <v>296</v>
      </c>
      <c r="S190" s="682">
        <v>296</v>
      </c>
      <c r="T190" s="682">
        <v>296</v>
      </c>
      <c r="U190" s="682">
        <v>296</v>
      </c>
      <c r="V190" s="682">
        <v>296</v>
      </c>
      <c r="W190" s="682">
        <v>296</v>
      </c>
      <c r="X190" s="682">
        <v>296</v>
      </c>
      <c r="Y190" s="682">
        <v>296</v>
      </c>
      <c r="Z190" s="682">
        <v>296</v>
      </c>
      <c r="AA190" s="682">
        <v>296</v>
      </c>
      <c r="AB190" s="682">
        <v>296</v>
      </c>
      <c r="AC190" s="682">
        <v>296</v>
      </c>
      <c r="AD190" s="682">
        <v>296</v>
      </c>
      <c r="AE190" s="682">
        <v>296</v>
      </c>
      <c r="AF190" s="682">
        <v>296</v>
      </c>
      <c r="AG190" s="682">
        <v>296</v>
      </c>
      <c r="AH190" s="682">
        <v>296</v>
      </c>
      <c r="AI190" s="682">
        <v>296</v>
      </c>
      <c r="AJ190" s="682">
        <v>296</v>
      </c>
      <c r="AK190" s="682">
        <v>296</v>
      </c>
      <c r="AL190" s="682" t="s">
        <v>1141</v>
      </c>
      <c r="AM190" s="682" t="s">
        <v>1141</v>
      </c>
      <c r="AN190" s="682" t="s">
        <v>1141</v>
      </c>
      <c r="AO190" s="683" t="s">
        <v>1141</v>
      </c>
      <c r="AP190" s="619"/>
      <c r="AQ190" s="681" t="s">
        <v>1018</v>
      </c>
      <c r="AR190" s="682">
        <v>2639393.5</v>
      </c>
      <c r="AS190" s="682">
        <v>2639393.5</v>
      </c>
      <c r="AT190" s="682">
        <v>2639393.5</v>
      </c>
      <c r="AU190" s="682">
        <v>2639393.5</v>
      </c>
      <c r="AV190" s="682">
        <v>2639393.5</v>
      </c>
      <c r="AW190" s="682">
        <v>2639393.5</v>
      </c>
      <c r="AX190" s="682">
        <v>2639393.5</v>
      </c>
      <c r="AY190" s="682">
        <v>2639393.5</v>
      </c>
      <c r="AZ190" s="682">
        <v>2639393.5</v>
      </c>
      <c r="BA190" s="682">
        <v>2639393.5</v>
      </c>
      <c r="BB190" s="682">
        <v>2639393.5</v>
      </c>
      <c r="BC190" s="682">
        <v>2639393.5</v>
      </c>
      <c r="BD190" s="682">
        <v>2639393.5</v>
      </c>
      <c r="BE190" s="682">
        <v>2639393.5</v>
      </c>
      <c r="BF190" s="682">
        <v>2639393.5</v>
      </c>
      <c r="BG190" s="682">
        <v>2639393.5</v>
      </c>
      <c r="BH190" s="682">
        <v>2639393.5</v>
      </c>
      <c r="BI190" s="682">
        <v>2639393.5</v>
      </c>
      <c r="BJ190" s="682">
        <v>2639393.5</v>
      </c>
      <c r="BK190" s="682">
        <v>2639393.5</v>
      </c>
      <c r="BL190" s="682">
        <v>2639393.5</v>
      </c>
      <c r="BM190" s="682">
        <v>2639393.5</v>
      </c>
      <c r="BN190" s="682">
        <v>2639393.5</v>
      </c>
      <c r="BO190" s="682">
        <v>2639393.5</v>
      </c>
      <c r="BP190" s="682">
        <v>2639393.5</v>
      </c>
      <c r="BQ190" s="682" t="s">
        <v>1141</v>
      </c>
      <c r="BR190" s="682" t="s">
        <v>1141</v>
      </c>
      <c r="BS190" s="682" t="s">
        <v>1141</v>
      </c>
      <c r="BT190" s="683" t="s">
        <v>1141</v>
      </c>
      <c r="BU190" s="160"/>
    </row>
    <row r="191" spans="2:73" ht="15.75" hidden="1">
      <c r="B191" s="674" t="s">
        <v>1144</v>
      </c>
      <c r="C191" s="674" t="s">
        <v>1111</v>
      </c>
      <c r="D191" s="674" t="s">
        <v>1145</v>
      </c>
      <c r="E191" s="674" t="s">
        <v>1107</v>
      </c>
      <c r="F191" s="674" t="s">
        <v>1138</v>
      </c>
      <c r="G191" s="674" t="s">
        <v>1110</v>
      </c>
      <c r="H191" s="871">
        <v>2007</v>
      </c>
      <c r="I191" s="630" t="s">
        <v>1125</v>
      </c>
      <c r="J191" s="630"/>
      <c r="K191" s="619"/>
      <c r="L191" s="681" t="s">
        <v>1018</v>
      </c>
      <c r="M191" s="682" t="s">
        <v>1018</v>
      </c>
      <c r="N191" s="682" t="s">
        <v>1139</v>
      </c>
      <c r="O191" s="682">
        <v>40.880000000000003</v>
      </c>
      <c r="P191" s="682" t="s">
        <v>1139</v>
      </c>
      <c r="Q191" s="682" t="s">
        <v>1018</v>
      </c>
      <c r="R191" s="682" t="s">
        <v>1018</v>
      </c>
      <c r="S191" s="682" t="s">
        <v>1018</v>
      </c>
      <c r="T191" s="682" t="s">
        <v>1018</v>
      </c>
      <c r="U191" s="682" t="s">
        <v>1018</v>
      </c>
      <c r="V191" s="682" t="s">
        <v>1018</v>
      </c>
      <c r="W191" s="682" t="s">
        <v>1018</v>
      </c>
      <c r="X191" s="682" t="s">
        <v>1018</v>
      </c>
      <c r="Y191" s="682" t="s">
        <v>1018</v>
      </c>
      <c r="Z191" s="682" t="s">
        <v>1018</v>
      </c>
      <c r="AA191" s="682" t="s">
        <v>1018</v>
      </c>
      <c r="AB191" s="682" t="s">
        <v>1018</v>
      </c>
      <c r="AC191" s="682" t="s">
        <v>1018</v>
      </c>
      <c r="AD191" s="682" t="s">
        <v>1018</v>
      </c>
      <c r="AE191" s="682" t="s">
        <v>1018</v>
      </c>
      <c r="AF191" s="682" t="s">
        <v>1018</v>
      </c>
      <c r="AG191" s="682" t="s">
        <v>1018</v>
      </c>
      <c r="AH191" s="682" t="s">
        <v>1018</v>
      </c>
      <c r="AI191" s="682" t="s">
        <v>1016</v>
      </c>
      <c r="AJ191" s="682" t="s">
        <v>1140</v>
      </c>
      <c r="AK191" s="682" t="s">
        <v>1140</v>
      </c>
      <c r="AL191" s="682" t="s">
        <v>1141</v>
      </c>
      <c r="AM191" s="682" t="s">
        <v>1141</v>
      </c>
      <c r="AN191" s="682" t="s">
        <v>1141</v>
      </c>
      <c r="AO191" s="683" t="s">
        <v>1141</v>
      </c>
      <c r="AP191" s="619"/>
      <c r="AQ191" s="681" t="s">
        <v>1018</v>
      </c>
      <c r="AR191" s="682" t="s">
        <v>1142</v>
      </c>
      <c r="AS191" s="682" t="s">
        <v>1142</v>
      </c>
      <c r="AT191" s="682" t="s">
        <v>1017</v>
      </c>
      <c r="AU191" s="682" t="s">
        <v>1017</v>
      </c>
      <c r="AV191" s="682" t="s">
        <v>1017</v>
      </c>
      <c r="AW191" s="682" t="s">
        <v>1017</v>
      </c>
      <c r="AX191" s="682" t="s">
        <v>1017</v>
      </c>
      <c r="AY191" s="682" t="s">
        <v>1017</v>
      </c>
      <c r="AZ191" s="682" t="s">
        <v>1017</v>
      </c>
      <c r="BA191" s="682" t="s">
        <v>1017</v>
      </c>
      <c r="BB191" s="682" t="s">
        <v>1017</v>
      </c>
      <c r="BC191" s="682" t="s">
        <v>1017</v>
      </c>
      <c r="BD191" s="682" t="s">
        <v>1017</v>
      </c>
      <c r="BE191" s="682" t="s">
        <v>1017</v>
      </c>
      <c r="BF191" s="682" t="s">
        <v>1142</v>
      </c>
      <c r="BG191" s="682" t="s">
        <v>1142</v>
      </c>
      <c r="BH191" s="682" t="s">
        <v>1142</v>
      </c>
      <c r="BI191" s="682" t="s">
        <v>1142</v>
      </c>
      <c r="BJ191" s="682" t="s">
        <v>1142</v>
      </c>
      <c r="BK191" s="682" t="s">
        <v>1142</v>
      </c>
      <c r="BL191" s="682" t="s">
        <v>1142</v>
      </c>
      <c r="BM191" s="682" t="s">
        <v>1142</v>
      </c>
      <c r="BN191" s="682" t="s">
        <v>1142</v>
      </c>
      <c r="BO191" s="682" t="s">
        <v>1142</v>
      </c>
      <c r="BP191" s="682" t="s">
        <v>1142</v>
      </c>
      <c r="BQ191" s="682" t="s">
        <v>1141</v>
      </c>
      <c r="BR191" s="682" t="s">
        <v>1141</v>
      </c>
      <c r="BS191" s="682" t="s">
        <v>1141</v>
      </c>
      <c r="BT191" s="683" t="s">
        <v>1141</v>
      </c>
      <c r="BU191" s="160"/>
    </row>
    <row r="192" spans="2:73" ht="15.75" hidden="1">
      <c r="B192" s="674" t="s">
        <v>1144</v>
      </c>
      <c r="C192" s="674" t="s">
        <v>1111</v>
      </c>
      <c r="D192" s="674" t="s">
        <v>1145</v>
      </c>
      <c r="E192" s="674" t="s">
        <v>1107</v>
      </c>
      <c r="F192" s="674" t="s">
        <v>1138</v>
      </c>
      <c r="G192" s="674" t="s">
        <v>1110</v>
      </c>
      <c r="H192" s="871">
        <v>2008</v>
      </c>
      <c r="I192" s="630" t="s">
        <v>1125</v>
      </c>
      <c r="J192" s="630"/>
      <c r="K192" s="619"/>
      <c r="L192" s="681" t="s">
        <v>1018</v>
      </c>
      <c r="M192" s="682" t="s">
        <v>1018</v>
      </c>
      <c r="N192" s="682" t="s">
        <v>1139</v>
      </c>
      <c r="O192" s="682">
        <v>1.1200000000000001</v>
      </c>
      <c r="P192" s="682" t="s">
        <v>1139</v>
      </c>
      <c r="Q192" s="682" t="s">
        <v>1018</v>
      </c>
      <c r="R192" s="682" t="s">
        <v>1018</v>
      </c>
      <c r="S192" s="682" t="s">
        <v>1018</v>
      </c>
      <c r="T192" s="682" t="s">
        <v>1018</v>
      </c>
      <c r="U192" s="682" t="s">
        <v>1018</v>
      </c>
      <c r="V192" s="682" t="s">
        <v>1018</v>
      </c>
      <c r="W192" s="682" t="s">
        <v>1018</v>
      </c>
      <c r="X192" s="682" t="s">
        <v>1018</v>
      </c>
      <c r="Y192" s="682" t="s">
        <v>1018</v>
      </c>
      <c r="Z192" s="682" t="s">
        <v>1018</v>
      </c>
      <c r="AA192" s="682" t="s">
        <v>1018</v>
      </c>
      <c r="AB192" s="682" t="s">
        <v>1018</v>
      </c>
      <c r="AC192" s="682" t="s">
        <v>1018</v>
      </c>
      <c r="AD192" s="682" t="s">
        <v>1018</v>
      </c>
      <c r="AE192" s="682" t="s">
        <v>1018</v>
      </c>
      <c r="AF192" s="682" t="s">
        <v>1018</v>
      </c>
      <c r="AG192" s="682" t="s">
        <v>1018</v>
      </c>
      <c r="AH192" s="682" t="s">
        <v>1018</v>
      </c>
      <c r="AI192" s="682" t="s">
        <v>1016</v>
      </c>
      <c r="AJ192" s="682" t="s">
        <v>1140</v>
      </c>
      <c r="AK192" s="682" t="s">
        <v>1140</v>
      </c>
      <c r="AL192" s="682" t="s">
        <v>1141</v>
      </c>
      <c r="AM192" s="682" t="s">
        <v>1141</v>
      </c>
      <c r="AN192" s="682" t="s">
        <v>1141</v>
      </c>
      <c r="AO192" s="683" t="s">
        <v>1141</v>
      </c>
      <c r="AP192" s="619"/>
      <c r="AQ192" s="681" t="s">
        <v>1018</v>
      </c>
      <c r="AR192" s="682" t="s">
        <v>1142</v>
      </c>
      <c r="AS192" s="682" t="s">
        <v>1142</v>
      </c>
      <c r="AT192" s="682" t="s">
        <v>1017</v>
      </c>
      <c r="AU192" s="682" t="s">
        <v>1017</v>
      </c>
      <c r="AV192" s="682" t="s">
        <v>1017</v>
      </c>
      <c r="AW192" s="682" t="s">
        <v>1017</v>
      </c>
      <c r="AX192" s="682" t="s">
        <v>1017</v>
      </c>
      <c r="AY192" s="682" t="s">
        <v>1017</v>
      </c>
      <c r="AZ192" s="682" t="s">
        <v>1017</v>
      </c>
      <c r="BA192" s="682" t="s">
        <v>1017</v>
      </c>
      <c r="BB192" s="682" t="s">
        <v>1017</v>
      </c>
      <c r="BC192" s="682" t="s">
        <v>1017</v>
      </c>
      <c r="BD192" s="682" t="s">
        <v>1017</v>
      </c>
      <c r="BE192" s="682" t="s">
        <v>1017</v>
      </c>
      <c r="BF192" s="682" t="s">
        <v>1142</v>
      </c>
      <c r="BG192" s="682" t="s">
        <v>1142</v>
      </c>
      <c r="BH192" s="682" t="s">
        <v>1142</v>
      </c>
      <c r="BI192" s="682" t="s">
        <v>1142</v>
      </c>
      <c r="BJ192" s="682" t="s">
        <v>1142</v>
      </c>
      <c r="BK192" s="682" t="s">
        <v>1142</v>
      </c>
      <c r="BL192" s="682" t="s">
        <v>1142</v>
      </c>
      <c r="BM192" s="682" t="s">
        <v>1142</v>
      </c>
      <c r="BN192" s="682" t="s">
        <v>1142</v>
      </c>
      <c r="BO192" s="682" t="s">
        <v>1142</v>
      </c>
      <c r="BP192" s="682" t="s">
        <v>1142</v>
      </c>
      <c r="BQ192" s="682" t="s">
        <v>1141</v>
      </c>
      <c r="BR192" s="682" t="s">
        <v>1141</v>
      </c>
      <c r="BS192" s="682" t="s">
        <v>1141</v>
      </c>
      <c r="BT192" s="683" t="s">
        <v>1141</v>
      </c>
      <c r="BU192" s="160"/>
    </row>
    <row r="193" spans="2:73" ht="15.75" hidden="1">
      <c r="B193" s="674" t="s">
        <v>1144</v>
      </c>
      <c r="C193" s="674" t="s">
        <v>1111</v>
      </c>
      <c r="D193" s="674" t="s">
        <v>1145</v>
      </c>
      <c r="E193" s="674" t="s">
        <v>1107</v>
      </c>
      <c r="F193" s="674" t="s">
        <v>1138</v>
      </c>
      <c r="G193" s="674" t="s">
        <v>1110</v>
      </c>
      <c r="H193" s="871">
        <v>2009</v>
      </c>
      <c r="I193" s="630" t="s">
        <v>1125</v>
      </c>
      <c r="J193" s="630"/>
      <c r="K193" s="619"/>
      <c r="L193" s="681" t="s">
        <v>1018</v>
      </c>
      <c r="M193" s="682" t="s">
        <v>1018</v>
      </c>
      <c r="N193" s="682" t="s">
        <v>1139</v>
      </c>
      <c r="O193" s="682">
        <v>6.7</v>
      </c>
      <c r="P193" s="682" t="s">
        <v>1139</v>
      </c>
      <c r="Q193" s="682" t="s">
        <v>1018</v>
      </c>
      <c r="R193" s="682" t="s">
        <v>1018</v>
      </c>
      <c r="S193" s="682" t="s">
        <v>1018</v>
      </c>
      <c r="T193" s="682" t="s">
        <v>1018</v>
      </c>
      <c r="U193" s="682" t="s">
        <v>1018</v>
      </c>
      <c r="V193" s="682" t="s">
        <v>1018</v>
      </c>
      <c r="W193" s="682" t="s">
        <v>1018</v>
      </c>
      <c r="X193" s="682" t="s">
        <v>1018</v>
      </c>
      <c r="Y193" s="682" t="s">
        <v>1018</v>
      </c>
      <c r="Z193" s="682" t="s">
        <v>1018</v>
      </c>
      <c r="AA193" s="682" t="s">
        <v>1018</v>
      </c>
      <c r="AB193" s="682" t="s">
        <v>1018</v>
      </c>
      <c r="AC193" s="682" t="s">
        <v>1018</v>
      </c>
      <c r="AD193" s="682" t="s">
        <v>1018</v>
      </c>
      <c r="AE193" s="682" t="s">
        <v>1018</v>
      </c>
      <c r="AF193" s="682" t="s">
        <v>1018</v>
      </c>
      <c r="AG193" s="682" t="s">
        <v>1018</v>
      </c>
      <c r="AH193" s="682" t="s">
        <v>1018</v>
      </c>
      <c r="AI193" s="682" t="s">
        <v>1016</v>
      </c>
      <c r="AJ193" s="682" t="s">
        <v>1140</v>
      </c>
      <c r="AK193" s="682" t="s">
        <v>1140</v>
      </c>
      <c r="AL193" s="682" t="s">
        <v>1141</v>
      </c>
      <c r="AM193" s="682" t="s">
        <v>1141</v>
      </c>
      <c r="AN193" s="682" t="s">
        <v>1141</v>
      </c>
      <c r="AO193" s="683" t="s">
        <v>1141</v>
      </c>
      <c r="AP193" s="619"/>
      <c r="AQ193" s="681" t="s">
        <v>1018</v>
      </c>
      <c r="AR193" s="682" t="s">
        <v>1142</v>
      </c>
      <c r="AS193" s="682" t="s">
        <v>1142</v>
      </c>
      <c r="AT193" s="682" t="s">
        <v>1017</v>
      </c>
      <c r="AU193" s="682" t="s">
        <v>1017</v>
      </c>
      <c r="AV193" s="682" t="s">
        <v>1017</v>
      </c>
      <c r="AW193" s="682" t="s">
        <v>1017</v>
      </c>
      <c r="AX193" s="682" t="s">
        <v>1017</v>
      </c>
      <c r="AY193" s="682" t="s">
        <v>1017</v>
      </c>
      <c r="AZ193" s="682" t="s">
        <v>1017</v>
      </c>
      <c r="BA193" s="682" t="s">
        <v>1017</v>
      </c>
      <c r="BB193" s="682" t="s">
        <v>1017</v>
      </c>
      <c r="BC193" s="682" t="s">
        <v>1017</v>
      </c>
      <c r="BD193" s="682" t="s">
        <v>1017</v>
      </c>
      <c r="BE193" s="682" t="s">
        <v>1017</v>
      </c>
      <c r="BF193" s="682" t="s">
        <v>1142</v>
      </c>
      <c r="BG193" s="682" t="s">
        <v>1142</v>
      </c>
      <c r="BH193" s="682" t="s">
        <v>1142</v>
      </c>
      <c r="BI193" s="682" t="s">
        <v>1142</v>
      </c>
      <c r="BJ193" s="682" t="s">
        <v>1142</v>
      </c>
      <c r="BK193" s="682" t="s">
        <v>1142</v>
      </c>
      <c r="BL193" s="682" t="s">
        <v>1142</v>
      </c>
      <c r="BM193" s="682" t="s">
        <v>1142</v>
      </c>
      <c r="BN193" s="682" t="s">
        <v>1142</v>
      </c>
      <c r="BO193" s="682" t="s">
        <v>1142</v>
      </c>
      <c r="BP193" s="682" t="s">
        <v>1142</v>
      </c>
      <c r="BQ193" s="682" t="s">
        <v>1141</v>
      </c>
      <c r="BR193" s="682" t="s">
        <v>1141</v>
      </c>
      <c r="BS193" s="682" t="s">
        <v>1141</v>
      </c>
      <c r="BT193" s="683" t="s">
        <v>1141</v>
      </c>
      <c r="BU193" s="160"/>
    </row>
    <row r="194" spans="2:73" ht="15.75" hidden="1">
      <c r="B194" s="674" t="s">
        <v>1144</v>
      </c>
      <c r="C194" s="674" t="s">
        <v>1106</v>
      </c>
      <c r="D194" s="674" t="s">
        <v>42</v>
      </c>
      <c r="E194" s="674" t="s">
        <v>1107</v>
      </c>
      <c r="F194" s="674" t="s">
        <v>29</v>
      </c>
      <c r="G194" s="674" t="s">
        <v>1110</v>
      </c>
      <c r="H194" s="871">
        <v>2006</v>
      </c>
      <c r="I194" s="630" t="s">
        <v>1125</v>
      </c>
      <c r="J194" s="630"/>
      <c r="K194" s="619"/>
      <c r="L194" s="681" t="s">
        <v>1018</v>
      </c>
      <c r="M194" s="682" t="s">
        <v>1018</v>
      </c>
      <c r="N194" s="682" t="s">
        <v>1139</v>
      </c>
      <c r="O194" s="682">
        <v>204.22</v>
      </c>
      <c r="P194" s="682" t="s">
        <v>1139</v>
      </c>
      <c r="Q194" s="682" t="s">
        <v>1018</v>
      </c>
      <c r="R194" s="682" t="s">
        <v>1018</v>
      </c>
      <c r="S194" s="682" t="s">
        <v>1018</v>
      </c>
      <c r="T194" s="682" t="s">
        <v>1018</v>
      </c>
      <c r="U194" s="682" t="s">
        <v>1018</v>
      </c>
      <c r="V194" s="682" t="s">
        <v>1018</v>
      </c>
      <c r="W194" s="682" t="s">
        <v>1018</v>
      </c>
      <c r="X194" s="682" t="s">
        <v>1018</v>
      </c>
      <c r="Y194" s="682" t="s">
        <v>1018</v>
      </c>
      <c r="Z194" s="682" t="s">
        <v>1018</v>
      </c>
      <c r="AA194" s="682" t="s">
        <v>1018</v>
      </c>
      <c r="AB194" s="682" t="s">
        <v>1018</v>
      </c>
      <c r="AC194" s="682" t="s">
        <v>1018</v>
      </c>
      <c r="AD194" s="682" t="s">
        <v>1018</v>
      </c>
      <c r="AE194" s="682" t="s">
        <v>1018</v>
      </c>
      <c r="AF194" s="682" t="s">
        <v>1018</v>
      </c>
      <c r="AG194" s="682" t="s">
        <v>1018</v>
      </c>
      <c r="AH194" s="682" t="s">
        <v>1018</v>
      </c>
      <c r="AI194" s="682" t="s">
        <v>1016</v>
      </c>
      <c r="AJ194" s="682" t="s">
        <v>1140</v>
      </c>
      <c r="AK194" s="682" t="s">
        <v>1140</v>
      </c>
      <c r="AL194" s="682" t="s">
        <v>1141</v>
      </c>
      <c r="AM194" s="682" t="s">
        <v>1141</v>
      </c>
      <c r="AN194" s="682" t="s">
        <v>1141</v>
      </c>
      <c r="AO194" s="683" t="s">
        <v>1141</v>
      </c>
      <c r="AP194" s="619"/>
      <c r="AQ194" s="681" t="s">
        <v>1018</v>
      </c>
      <c r="AR194" s="682" t="s">
        <v>1142</v>
      </c>
      <c r="AS194" s="682" t="s">
        <v>1142</v>
      </c>
      <c r="AT194" s="682">
        <v>60.68</v>
      </c>
      <c r="AU194" s="682" t="s">
        <v>1017</v>
      </c>
      <c r="AV194" s="682" t="s">
        <v>1017</v>
      </c>
      <c r="AW194" s="682" t="s">
        <v>1017</v>
      </c>
      <c r="AX194" s="682" t="s">
        <v>1017</v>
      </c>
      <c r="AY194" s="682" t="s">
        <v>1017</v>
      </c>
      <c r="AZ194" s="682" t="s">
        <v>1017</v>
      </c>
      <c r="BA194" s="682" t="s">
        <v>1017</v>
      </c>
      <c r="BB194" s="682" t="s">
        <v>1017</v>
      </c>
      <c r="BC194" s="682" t="s">
        <v>1017</v>
      </c>
      <c r="BD194" s="682" t="s">
        <v>1017</v>
      </c>
      <c r="BE194" s="682" t="s">
        <v>1017</v>
      </c>
      <c r="BF194" s="682" t="s">
        <v>1142</v>
      </c>
      <c r="BG194" s="682" t="s">
        <v>1142</v>
      </c>
      <c r="BH194" s="682" t="s">
        <v>1142</v>
      </c>
      <c r="BI194" s="682" t="s">
        <v>1142</v>
      </c>
      <c r="BJ194" s="682" t="s">
        <v>1142</v>
      </c>
      <c r="BK194" s="682" t="s">
        <v>1142</v>
      </c>
      <c r="BL194" s="682" t="s">
        <v>1142</v>
      </c>
      <c r="BM194" s="682" t="s">
        <v>1142</v>
      </c>
      <c r="BN194" s="682" t="s">
        <v>1142</v>
      </c>
      <c r="BO194" s="682" t="s">
        <v>1142</v>
      </c>
      <c r="BP194" s="682" t="s">
        <v>1142</v>
      </c>
      <c r="BQ194" s="682" t="s">
        <v>1141</v>
      </c>
      <c r="BR194" s="682" t="s">
        <v>1141</v>
      </c>
      <c r="BS194" s="682" t="s">
        <v>1141</v>
      </c>
      <c r="BT194" s="683" t="s">
        <v>1141</v>
      </c>
      <c r="BU194" s="160"/>
    </row>
    <row r="195" spans="2:73" ht="15.75" hidden="1">
      <c r="B195" s="674" t="s">
        <v>1144</v>
      </c>
      <c r="C195" s="674" t="s">
        <v>1106</v>
      </c>
      <c r="D195" s="674" t="s">
        <v>42</v>
      </c>
      <c r="E195" s="674" t="s">
        <v>1107</v>
      </c>
      <c r="F195" s="674" t="s">
        <v>29</v>
      </c>
      <c r="G195" s="674" t="s">
        <v>1110</v>
      </c>
      <c r="H195" s="871">
        <v>2007</v>
      </c>
      <c r="I195" s="630" t="s">
        <v>1125</v>
      </c>
      <c r="J195" s="630"/>
      <c r="K195" s="619"/>
      <c r="L195" s="681" t="s">
        <v>1018</v>
      </c>
      <c r="M195" s="682" t="s">
        <v>1018</v>
      </c>
      <c r="N195" s="682" t="s">
        <v>1139</v>
      </c>
      <c r="O195" s="682">
        <v>338.95</v>
      </c>
      <c r="P195" s="682" t="s">
        <v>1139</v>
      </c>
      <c r="Q195" s="682" t="s">
        <v>1018</v>
      </c>
      <c r="R195" s="682" t="s">
        <v>1018</v>
      </c>
      <c r="S195" s="682" t="s">
        <v>1018</v>
      </c>
      <c r="T195" s="682" t="s">
        <v>1018</v>
      </c>
      <c r="U195" s="682" t="s">
        <v>1018</v>
      </c>
      <c r="V195" s="682" t="s">
        <v>1018</v>
      </c>
      <c r="W195" s="682" t="s">
        <v>1018</v>
      </c>
      <c r="X195" s="682" t="s">
        <v>1018</v>
      </c>
      <c r="Y195" s="682" t="s">
        <v>1018</v>
      </c>
      <c r="Z195" s="682" t="s">
        <v>1018</v>
      </c>
      <c r="AA195" s="682" t="s">
        <v>1018</v>
      </c>
      <c r="AB195" s="682" t="s">
        <v>1018</v>
      </c>
      <c r="AC195" s="682" t="s">
        <v>1018</v>
      </c>
      <c r="AD195" s="682" t="s">
        <v>1018</v>
      </c>
      <c r="AE195" s="682" t="s">
        <v>1018</v>
      </c>
      <c r="AF195" s="682" t="s">
        <v>1018</v>
      </c>
      <c r="AG195" s="682" t="s">
        <v>1018</v>
      </c>
      <c r="AH195" s="682" t="s">
        <v>1018</v>
      </c>
      <c r="AI195" s="682" t="s">
        <v>1016</v>
      </c>
      <c r="AJ195" s="682" t="s">
        <v>1140</v>
      </c>
      <c r="AK195" s="682" t="s">
        <v>1140</v>
      </c>
      <c r="AL195" s="682" t="s">
        <v>1141</v>
      </c>
      <c r="AM195" s="682" t="s">
        <v>1141</v>
      </c>
      <c r="AN195" s="682" t="s">
        <v>1141</v>
      </c>
      <c r="AO195" s="683" t="s">
        <v>1141</v>
      </c>
      <c r="AP195" s="619"/>
      <c r="AQ195" s="681" t="s">
        <v>1018</v>
      </c>
      <c r="AR195" s="682" t="s">
        <v>1142</v>
      </c>
      <c r="AS195" s="682" t="s">
        <v>1142</v>
      </c>
      <c r="AT195" s="682">
        <v>139.15</v>
      </c>
      <c r="AU195" s="682" t="s">
        <v>1017</v>
      </c>
      <c r="AV195" s="682" t="s">
        <v>1017</v>
      </c>
      <c r="AW195" s="682" t="s">
        <v>1017</v>
      </c>
      <c r="AX195" s="682" t="s">
        <v>1017</v>
      </c>
      <c r="AY195" s="682" t="s">
        <v>1017</v>
      </c>
      <c r="AZ195" s="682" t="s">
        <v>1017</v>
      </c>
      <c r="BA195" s="682" t="s">
        <v>1017</v>
      </c>
      <c r="BB195" s="682" t="s">
        <v>1017</v>
      </c>
      <c r="BC195" s="682" t="s">
        <v>1017</v>
      </c>
      <c r="BD195" s="682" t="s">
        <v>1017</v>
      </c>
      <c r="BE195" s="682" t="s">
        <v>1017</v>
      </c>
      <c r="BF195" s="682" t="s">
        <v>1142</v>
      </c>
      <c r="BG195" s="682" t="s">
        <v>1142</v>
      </c>
      <c r="BH195" s="682" t="s">
        <v>1142</v>
      </c>
      <c r="BI195" s="682" t="s">
        <v>1142</v>
      </c>
      <c r="BJ195" s="682" t="s">
        <v>1142</v>
      </c>
      <c r="BK195" s="682" t="s">
        <v>1142</v>
      </c>
      <c r="BL195" s="682" t="s">
        <v>1142</v>
      </c>
      <c r="BM195" s="682" t="s">
        <v>1142</v>
      </c>
      <c r="BN195" s="682" t="s">
        <v>1142</v>
      </c>
      <c r="BO195" s="682" t="s">
        <v>1142</v>
      </c>
      <c r="BP195" s="682" t="s">
        <v>1142</v>
      </c>
      <c r="BQ195" s="682" t="s">
        <v>1141</v>
      </c>
      <c r="BR195" s="682" t="s">
        <v>1141</v>
      </c>
      <c r="BS195" s="682" t="s">
        <v>1141</v>
      </c>
      <c r="BT195" s="683" t="s">
        <v>1141</v>
      </c>
      <c r="BU195" s="160"/>
    </row>
    <row r="196" spans="2:73" ht="15.75" hidden="1">
      <c r="B196" s="674" t="s">
        <v>1144</v>
      </c>
      <c r="C196" s="674" t="s">
        <v>1106</v>
      </c>
      <c r="D196" s="674" t="s">
        <v>42</v>
      </c>
      <c r="E196" s="674" t="s">
        <v>1107</v>
      </c>
      <c r="F196" s="674" t="s">
        <v>29</v>
      </c>
      <c r="G196" s="674" t="s">
        <v>1110</v>
      </c>
      <c r="H196" s="871">
        <v>2008</v>
      </c>
      <c r="I196" s="630" t="s">
        <v>1125</v>
      </c>
      <c r="J196" s="630"/>
      <c r="K196" s="619"/>
      <c r="L196" s="681" t="s">
        <v>1018</v>
      </c>
      <c r="M196" s="682" t="s">
        <v>1018</v>
      </c>
      <c r="N196" s="682" t="s">
        <v>1139</v>
      </c>
      <c r="O196" s="682">
        <v>474.95</v>
      </c>
      <c r="P196" s="682" t="s">
        <v>1139</v>
      </c>
      <c r="Q196" s="682" t="s">
        <v>1018</v>
      </c>
      <c r="R196" s="682" t="s">
        <v>1018</v>
      </c>
      <c r="S196" s="682" t="s">
        <v>1018</v>
      </c>
      <c r="T196" s="682" t="s">
        <v>1018</v>
      </c>
      <c r="U196" s="682" t="s">
        <v>1018</v>
      </c>
      <c r="V196" s="682" t="s">
        <v>1018</v>
      </c>
      <c r="W196" s="682" t="s">
        <v>1018</v>
      </c>
      <c r="X196" s="682" t="s">
        <v>1018</v>
      </c>
      <c r="Y196" s="682" t="s">
        <v>1018</v>
      </c>
      <c r="Z196" s="682" t="s">
        <v>1018</v>
      </c>
      <c r="AA196" s="682" t="s">
        <v>1018</v>
      </c>
      <c r="AB196" s="682" t="s">
        <v>1018</v>
      </c>
      <c r="AC196" s="682" t="s">
        <v>1018</v>
      </c>
      <c r="AD196" s="682" t="s">
        <v>1018</v>
      </c>
      <c r="AE196" s="682" t="s">
        <v>1018</v>
      </c>
      <c r="AF196" s="682" t="s">
        <v>1018</v>
      </c>
      <c r="AG196" s="682" t="s">
        <v>1018</v>
      </c>
      <c r="AH196" s="682" t="s">
        <v>1018</v>
      </c>
      <c r="AI196" s="682" t="s">
        <v>1016</v>
      </c>
      <c r="AJ196" s="682" t="s">
        <v>1140</v>
      </c>
      <c r="AK196" s="682" t="s">
        <v>1140</v>
      </c>
      <c r="AL196" s="682" t="s">
        <v>1141</v>
      </c>
      <c r="AM196" s="682" t="s">
        <v>1141</v>
      </c>
      <c r="AN196" s="682" t="s">
        <v>1141</v>
      </c>
      <c r="AO196" s="683" t="s">
        <v>1141</v>
      </c>
      <c r="AP196" s="619"/>
      <c r="AQ196" s="681" t="s">
        <v>1018</v>
      </c>
      <c r="AR196" s="682" t="s">
        <v>1142</v>
      </c>
      <c r="AS196" s="682" t="s">
        <v>1142</v>
      </c>
      <c r="AT196" s="682">
        <v>155.11000000000001</v>
      </c>
      <c r="AU196" s="682" t="s">
        <v>1017</v>
      </c>
      <c r="AV196" s="682" t="s">
        <v>1017</v>
      </c>
      <c r="AW196" s="682" t="s">
        <v>1017</v>
      </c>
      <c r="AX196" s="682" t="s">
        <v>1017</v>
      </c>
      <c r="AY196" s="682" t="s">
        <v>1017</v>
      </c>
      <c r="AZ196" s="682" t="s">
        <v>1017</v>
      </c>
      <c r="BA196" s="682" t="s">
        <v>1017</v>
      </c>
      <c r="BB196" s="682" t="s">
        <v>1017</v>
      </c>
      <c r="BC196" s="682" t="s">
        <v>1017</v>
      </c>
      <c r="BD196" s="682" t="s">
        <v>1017</v>
      </c>
      <c r="BE196" s="682" t="s">
        <v>1017</v>
      </c>
      <c r="BF196" s="682" t="s">
        <v>1142</v>
      </c>
      <c r="BG196" s="682" t="s">
        <v>1142</v>
      </c>
      <c r="BH196" s="682" t="s">
        <v>1142</v>
      </c>
      <c r="BI196" s="682" t="s">
        <v>1142</v>
      </c>
      <c r="BJ196" s="682" t="s">
        <v>1142</v>
      </c>
      <c r="BK196" s="682" t="s">
        <v>1142</v>
      </c>
      <c r="BL196" s="682" t="s">
        <v>1142</v>
      </c>
      <c r="BM196" s="682" t="s">
        <v>1142</v>
      </c>
      <c r="BN196" s="682" t="s">
        <v>1142</v>
      </c>
      <c r="BO196" s="682" t="s">
        <v>1142</v>
      </c>
      <c r="BP196" s="682" t="s">
        <v>1142</v>
      </c>
      <c r="BQ196" s="682" t="s">
        <v>1141</v>
      </c>
      <c r="BR196" s="682" t="s">
        <v>1141</v>
      </c>
      <c r="BS196" s="682" t="s">
        <v>1141</v>
      </c>
      <c r="BT196" s="683" t="s">
        <v>1141</v>
      </c>
      <c r="BU196" s="160"/>
    </row>
    <row r="197" spans="2:73" ht="15.75" hidden="1">
      <c r="B197" s="674" t="s">
        <v>1144</v>
      </c>
      <c r="C197" s="674" t="s">
        <v>1106</v>
      </c>
      <c r="D197" s="674" t="s">
        <v>42</v>
      </c>
      <c r="E197" s="674" t="s">
        <v>1107</v>
      </c>
      <c r="F197" s="674" t="s">
        <v>29</v>
      </c>
      <c r="G197" s="674" t="s">
        <v>1110</v>
      </c>
      <c r="H197" s="871">
        <v>2009</v>
      </c>
      <c r="I197" s="630" t="s">
        <v>1125</v>
      </c>
      <c r="J197" s="630"/>
      <c r="K197" s="619"/>
      <c r="L197" s="681" t="s">
        <v>1018</v>
      </c>
      <c r="M197" s="682" t="s">
        <v>1018</v>
      </c>
      <c r="N197" s="682" t="s">
        <v>1139</v>
      </c>
      <c r="O197" s="682">
        <v>636.09</v>
      </c>
      <c r="P197" s="682" t="s">
        <v>1139</v>
      </c>
      <c r="Q197" s="682" t="s">
        <v>1018</v>
      </c>
      <c r="R197" s="682" t="s">
        <v>1018</v>
      </c>
      <c r="S197" s="682" t="s">
        <v>1018</v>
      </c>
      <c r="T197" s="682" t="s">
        <v>1018</v>
      </c>
      <c r="U197" s="682" t="s">
        <v>1018</v>
      </c>
      <c r="V197" s="682" t="s">
        <v>1018</v>
      </c>
      <c r="W197" s="682" t="s">
        <v>1018</v>
      </c>
      <c r="X197" s="682" t="s">
        <v>1018</v>
      </c>
      <c r="Y197" s="682" t="s">
        <v>1018</v>
      </c>
      <c r="Z197" s="682" t="s">
        <v>1018</v>
      </c>
      <c r="AA197" s="682" t="s">
        <v>1018</v>
      </c>
      <c r="AB197" s="682" t="s">
        <v>1018</v>
      </c>
      <c r="AC197" s="682" t="s">
        <v>1018</v>
      </c>
      <c r="AD197" s="682" t="s">
        <v>1018</v>
      </c>
      <c r="AE197" s="682" t="s">
        <v>1018</v>
      </c>
      <c r="AF197" s="682" t="s">
        <v>1018</v>
      </c>
      <c r="AG197" s="682" t="s">
        <v>1018</v>
      </c>
      <c r="AH197" s="682" t="s">
        <v>1018</v>
      </c>
      <c r="AI197" s="682" t="s">
        <v>1016</v>
      </c>
      <c r="AJ197" s="682" t="s">
        <v>1140</v>
      </c>
      <c r="AK197" s="682" t="s">
        <v>1140</v>
      </c>
      <c r="AL197" s="682" t="s">
        <v>1141</v>
      </c>
      <c r="AM197" s="682" t="s">
        <v>1141</v>
      </c>
      <c r="AN197" s="682" t="s">
        <v>1141</v>
      </c>
      <c r="AO197" s="683" t="s">
        <v>1141</v>
      </c>
      <c r="AP197" s="619"/>
      <c r="AQ197" s="681" t="s">
        <v>1018</v>
      </c>
      <c r="AR197" s="682" t="s">
        <v>1142</v>
      </c>
      <c r="AS197" s="682" t="s">
        <v>1142</v>
      </c>
      <c r="AT197" s="682">
        <v>251.72</v>
      </c>
      <c r="AU197" s="682" t="s">
        <v>1017</v>
      </c>
      <c r="AV197" s="682" t="s">
        <v>1017</v>
      </c>
      <c r="AW197" s="682" t="s">
        <v>1017</v>
      </c>
      <c r="AX197" s="682" t="s">
        <v>1017</v>
      </c>
      <c r="AY197" s="682" t="s">
        <v>1017</v>
      </c>
      <c r="AZ197" s="682" t="s">
        <v>1017</v>
      </c>
      <c r="BA197" s="682" t="s">
        <v>1017</v>
      </c>
      <c r="BB197" s="682" t="s">
        <v>1017</v>
      </c>
      <c r="BC197" s="682" t="s">
        <v>1017</v>
      </c>
      <c r="BD197" s="682" t="s">
        <v>1017</v>
      </c>
      <c r="BE197" s="682" t="s">
        <v>1017</v>
      </c>
      <c r="BF197" s="682" t="s">
        <v>1142</v>
      </c>
      <c r="BG197" s="682" t="s">
        <v>1142</v>
      </c>
      <c r="BH197" s="682" t="s">
        <v>1142</v>
      </c>
      <c r="BI197" s="682" t="s">
        <v>1142</v>
      </c>
      <c r="BJ197" s="682" t="s">
        <v>1142</v>
      </c>
      <c r="BK197" s="682" t="s">
        <v>1142</v>
      </c>
      <c r="BL197" s="682" t="s">
        <v>1142</v>
      </c>
      <c r="BM197" s="682" t="s">
        <v>1142</v>
      </c>
      <c r="BN197" s="682" t="s">
        <v>1142</v>
      </c>
      <c r="BO197" s="682" t="s">
        <v>1142</v>
      </c>
      <c r="BP197" s="682" t="s">
        <v>1142</v>
      </c>
      <c r="BQ197" s="682" t="s">
        <v>1141</v>
      </c>
      <c r="BR197" s="682" t="s">
        <v>1141</v>
      </c>
      <c r="BS197" s="682" t="s">
        <v>1141</v>
      </c>
      <c r="BT197" s="683" t="s">
        <v>1141</v>
      </c>
      <c r="BU197" s="160"/>
    </row>
    <row r="198" spans="2:73" ht="15.75" hidden="1">
      <c r="B198" s="674" t="s">
        <v>1144</v>
      </c>
      <c r="C198" s="674" t="s">
        <v>1106</v>
      </c>
      <c r="D198" s="674" t="s">
        <v>42</v>
      </c>
      <c r="E198" s="674" t="s">
        <v>1107</v>
      </c>
      <c r="F198" s="674" t="s">
        <v>29</v>
      </c>
      <c r="G198" s="674" t="s">
        <v>1110</v>
      </c>
      <c r="H198" s="871">
        <v>2010</v>
      </c>
      <c r="I198" s="630" t="s">
        <v>1125</v>
      </c>
      <c r="J198" s="630"/>
      <c r="K198" s="619"/>
      <c r="L198" s="681" t="s">
        <v>1018</v>
      </c>
      <c r="M198" s="682" t="s">
        <v>1018</v>
      </c>
      <c r="N198" s="682" t="s">
        <v>1139</v>
      </c>
      <c r="O198" s="682">
        <v>406.45</v>
      </c>
      <c r="P198" s="682" t="s">
        <v>1139</v>
      </c>
      <c r="Q198" s="682" t="s">
        <v>1018</v>
      </c>
      <c r="R198" s="682" t="s">
        <v>1018</v>
      </c>
      <c r="S198" s="682" t="s">
        <v>1018</v>
      </c>
      <c r="T198" s="682" t="s">
        <v>1018</v>
      </c>
      <c r="U198" s="682" t="s">
        <v>1018</v>
      </c>
      <c r="V198" s="682" t="s">
        <v>1018</v>
      </c>
      <c r="W198" s="682" t="s">
        <v>1018</v>
      </c>
      <c r="X198" s="682" t="s">
        <v>1018</v>
      </c>
      <c r="Y198" s="682" t="s">
        <v>1018</v>
      </c>
      <c r="Z198" s="682" t="s">
        <v>1018</v>
      </c>
      <c r="AA198" s="682" t="s">
        <v>1018</v>
      </c>
      <c r="AB198" s="682" t="s">
        <v>1018</v>
      </c>
      <c r="AC198" s="682" t="s">
        <v>1018</v>
      </c>
      <c r="AD198" s="682" t="s">
        <v>1018</v>
      </c>
      <c r="AE198" s="682" t="s">
        <v>1018</v>
      </c>
      <c r="AF198" s="682" t="s">
        <v>1018</v>
      </c>
      <c r="AG198" s="682" t="s">
        <v>1018</v>
      </c>
      <c r="AH198" s="682" t="s">
        <v>1018</v>
      </c>
      <c r="AI198" s="682" t="s">
        <v>1016</v>
      </c>
      <c r="AJ198" s="682" t="s">
        <v>1140</v>
      </c>
      <c r="AK198" s="682" t="s">
        <v>1140</v>
      </c>
      <c r="AL198" s="682" t="s">
        <v>1141</v>
      </c>
      <c r="AM198" s="682" t="s">
        <v>1141</v>
      </c>
      <c r="AN198" s="682" t="s">
        <v>1141</v>
      </c>
      <c r="AO198" s="683" t="s">
        <v>1141</v>
      </c>
      <c r="AP198" s="619"/>
      <c r="AQ198" s="681" t="s">
        <v>1018</v>
      </c>
      <c r="AR198" s="682" t="s">
        <v>1142</v>
      </c>
      <c r="AS198" s="682" t="s">
        <v>1142</v>
      </c>
      <c r="AT198" s="682">
        <v>133.43</v>
      </c>
      <c r="AU198" s="682" t="s">
        <v>1017</v>
      </c>
      <c r="AV198" s="682" t="s">
        <v>1017</v>
      </c>
      <c r="AW198" s="682" t="s">
        <v>1017</v>
      </c>
      <c r="AX198" s="682" t="s">
        <v>1017</v>
      </c>
      <c r="AY198" s="682" t="s">
        <v>1017</v>
      </c>
      <c r="AZ198" s="682" t="s">
        <v>1017</v>
      </c>
      <c r="BA198" s="682" t="s">
        <v>1017</v>
      </c>
      <c r="BB198" s="682" t="s">
        <v>1017</v>
      </c>
      <c r="BC198" s="682" t="s">
        <v>1017</v>
      </c>
      <c r="BD198" s="682" t="s">
        <v>1017</v>
      </c>
      <c r="BE198" s="682" t="s">
        <v>1017</v>
      </c>
      <c r="BF198" s="682" t="s">
        <v>1142</v>
      </c>
      <c r="BG198" s="682" t="s">
        <v>1142</v>
      </c>
      <c r="BH198" s="682" t="s">
        <v>1142</v>
      </c>
      <c r="BI198" s="682" t="s">
        <v>1142</v>
      </c>
      <c r="BJ198" s="682" t="s">
        <v>1142</v>
      </c>
      <c r="BK198" s="682" t="s">
        <v>1142</v>
      </c>
      <c r="BL198" s="682" t="s">
        <v>1142</v>
      </c>
      <c r="BM198" s="682" t="s">
        <v>1142</v>
      </c>
      <c r="BN198" s="682" t="s">
        <v>1142</v>
      </c>
      <c r="BO198" s="682" t="s">
        <v>1142</v>
      </c>
      <c r="BP198" s="682" t="s">
        <v>1142</v>
      </c>
      <c r="BQ198" s="682" t="s">
        <v>1141</v>
      </c>
      <c r="BR198" s="682" t="s">
        <v>1141</v>
      </c>
      <c r="BS198" s="682" t="s">
        <v>1141</v>
      </c>
      <c r="BT198" s="683" t="s">
        <v>1141</v>
      </c>
      <c r="BU198" s="160"/>
    </row>
    <row r="199" spans="2:73" ht="15.75" hidden="1">
      <c r="B199" s="674" t="s">
        <v>1144</v>
      </c>
      <c r="C199" s="674" t="s">
        <v>1115</v>
      </c>
      <c r="D199" s="674" t="s">
        <v>9</v>
      </c>
      <c r="E199" s="674" t="s">
        <v>1107</v>
      </c>
      <c r="F199" s="674" t="s">
        <v>1115</v>
      </c>
      <c r="G199" s="674" t="s">
        <v>1110</v>
      </c>
      <c r="H199" s="871">
        <v>2014</v>
      </c>
      <c r="I199" s="630" t="s">
        <v>1125</v>
      </c>
      <c r="J199" s="630"/>
      <c r="K199" s="619"/>
      <c r="L199" s="681" t="s">
        <v>1018</v>
      </c>
      <c r="M199" s="682" t="s">
        <v>1018</v>
      </c>
      <c r="N199" s="682" t="s">
        <v>1139</v>
      </c>
      <c r="O199" s="682">
        <v>2737.61</v>
      </c>
      <c r="P199" s="682" t="s">
        <v>1139</v>
      </c>
      <c r="Q199" s="682" t="s">
        <v>1018</v>
      </c>
      <c r="R199" s="682" t="s">
        <v>1018</v>
      </c>
      <c r="S199" s="682" t="s">
        <v>1018</v>
      </c>
      <c r="T199" s="682" t="s">
        <v>1018</v>
      </c>
      <c r="U199" s="682" t="s">
        <v>1018</v>
      </c>
      <c r="V199" s="682" t="s">
        <v>1018</v>
      </c>
      <c r="W199" s="682" t="s">
        <v>1018</v>
      </c>
      <c r="X199" s="682" t="s">
        <v>1018</v>
      </c>
      <c r="Y199" s="682" t="s">
        <v>1018</v>
      </c>
      <c r="Z199" s="682" t="s">
        <v>1018</v>
      </c>
      <c r="AA199" s="682" t="s">
        <v>1018</v>
      </c>
      <c r="AB199" s="682" t="s">
        <v>1018</v>
      </c>
      <c r="AC199" s="682" t="s">
        <v>1018</v>
      </c>
      <c r="AD199" s="682" t="s">
        <v>1018</v>
      </c>
      <c r="AE199" s="682" t="s">
        <v>1018</v>
      </c>
      <c r="AF199" s="682" t="s">
        <v>1018</v>
      </c>
      <c r="AG199" s="682" t="s">
        <v>1018</v>
      </c>
      <c r="AH199" s="682" t="s">
        <v>1018</v>
      </c>
      <c r="AI199" s="682" t="s">
        <v>1016</v>
      </c>
      <c r="AJ199" s="682" t="s">
        <v>1140</v>
      </c>
      <c r="AK199" s="682" t="s">
        <v>1140</v>
      </c>
      <c r="AL199" s="682" t="s">
        <v>1141</v>
      </c>
      <c r="AM199" s="682" t="s">
        <v>1141</v>
      </c>
      <c r="AN199" s="682" t="s">
        <v>1141</v>
      </c>
      <c r="AO199" s="683" t="s">
        <v>1141</v>
      </c>
      <c r="AP199" s="619"/>
      <c r="AQ199" s="681" t="s">
        <v>1018</v>
      </c>
      <c r="AR199" s="682" t="s">
        <v>1142</v>
      </c>
      <c r="AS199" s="682" t="s">
        <v>1142</v>
      </c>
      <c r="AT199" s="682" t="s">
        <v>1017</v>
      </c>
      <c r="AU199" s="682" t="s">
        <v>1017</v>
      </c>
      <c r="AV199" s="682" t="s">
        <v>1017</v>
      </c>
      <c r="AW199" s="682" t="s">
        <v>1017</v>
      </c>
      <c r="AX199" s="682" t="s">
        <v>1017</v>
      </c>
      <c r="AY199" s="682" t="s">
        <v>1017</v>
      </c>
      <c r="AZ199" s="682" t="s">
        <v>1017</v>
      </c>
      <c r="BA199" s="682" t="s">
        <v>1017</v>
      </c>
      <c r="BB199" s="682" t="s">
        <v>1017</v>
      </c>
      <c r="BC199" s="682" t="s">
        <v>1017</v>
      </c>
      <c r="BD199" s="682" t="s">
        <v>1017</v>
      </c>
      <c r="BE199" s="682" t="s">
        <v>1017</v>
      </c>
      <c r="BF199" s="682" t="s">
        <v>1142</v>
      </c>
      <c r="BG199" s="682" t="s">
        <v>1142</v>
      </c>
      <c r="BH199" s="682" t="s">
        <v>1142</v>
      </c>
      <c r="BI199" s="682" t="s">
        <v>1142</v>
      </c>
      <c r="BJ199" s="682" t="s">
        <v>1142</v>
      </c>
      <c r="BK199" s="682" t="s">
        <v>1142</v>
      </c>
      <c r="BL199" s="682" t="s">
        <v>1142</v>
      </c>
      <c r="BM199" s="682" t="s">
        <v>1142</v>
      </c>
      <c r="BN199" s="682" t="s">
        <v>1142</v>
      </c>
      <c r="BO199" s="682" t="s">
        <v>1142</v>
      </c>
      <c r="BP199" s="682" t="s">
        <v>1142</v>
      </c>
      <c r="BQ199" s="682" t="s">
        <v>1141</v>
      </c>
      <c r="BR199" s="682" t="s">
        <v>1141</v>
      </c>
      <c r="BS199" s="682" t="s">
        <v>1141</v>
      </c>
      <c r="BT199" s="683" t="s">
        <v>1141</v>
      </c>
      <c r="BU199" s="160"/>
    </row>
    <row r="200" spans="2:73" ht="15.75" hidden="1">
      <c r="B200" s="674" t="s">
        <v>1105</v>
      </c>
      <c r="C200" s="674" t="s">
        <v>1111</v>
      </c>
      <c r="D200" s="674" t="s">
        <v>1146</v>
      </c>
      <c r="E200" s="674" t="s">
        <v>1107</v>
      </c>
      <c r="F200" s="674" t="s">
        <v>1138</v>
      </c>
      <c r="G200" s="674" t="s">
        <v>1110</v>
      </c>
      <c r="H200" s="871">
        <v>2014</v>
      </c>
      <c r="I200" s="630" t="s">
        <v>1125</v>
      </c>
      <c r="J200" s="630"/>
      <c r="K200" s="619"/>
      <c r="L200" s="681" t="s">
        <v>1018</v>
      </c>
      <c r="M200" s="682" t="s">
        <v>1018</v>
      </c>
      <c r="N200" s="682" t="s">
        <v>1139</v>
      </c>
      <c r="O200" s="682">
        <v>594.79999999999995</v>
      </c>
      <c r="P200" s="682" t="s">
        <v>1139</v>
      </c>
      <c r="Q200" s="682" t="s">
        <v>1018</v>
      </c>
      <c r="R200" s="682" t="s">
        <v>1018</v>
      </c>
      <c r="S200" s="682" t="s">
        <v>1018</v>
      </c>
      <c r="T200" s="682" t="s">
        <v>1018</v>
      </c>
      <c r="U200" s="682" t="s">
        <v>1018</v>
      </c>
      <c r="V200" s="682" t="s">
        <v>1018</v>
      </c>
      <c r="W200" s="682" t="s">
        <v>1018</v>
      </c>
      <c r="X200" s="682" t="s">
        <v>1018</v>
      </c>
      <c r="Y200" s="682" t="s">
        <v>1018</v>
      </c>
      <c r="Z200" s="682" t="s">
        <v>1018</v>
      </c>
      <c r="AA200" s="682" t="s">
        <v>1018</v>
      </c>
      <c r="AB200" s="682" t="s">
        <v>1018</v>
      </c>
      <c r="AC200" s="682" t="s">
        <v>1018</v>
      </c>
      <c r="AD200" s="682" t="s">
        <v>1018</v>
      </c>
      <c r="AE200" s="682" t="s">
        <v>1018</v>
      </c>
      <c r="AF200" s="682" t="s">
        <v>1018</v>
      </c>
      <c r="AG200" s="682" t="s">
        <v>1018</v>
      </c>
      <c r="AH200" s="682" t="s">
        <v>1018</v>
      </c>
      <c r="AI200" s="682" t="s">
        <v>1016</v>
      </c>
      <c r="AJ200" s="682" t="s">
        <v>1140</v>
      </c>
      <c r="AK200" s="682" t="s">
        <v>1140</v>
      </c>
      <c r="AL200" s="682" t="s">
        <v>1141</v>
      </c>
      <c r="AM200" s="682" t="s">
        <v>1141</v>
      </c>
      <c r="AN200" s="682" t="s">
        <v>1141</v>
      </c>
      <c r="AO200" s="683" t="s">
        <v>1141</v>
      </c>
      <c r="AP200" s="619"/>
      <c r="AQ200" s="681" t="s">
        <v>1018</v>
      </c>
      <c r="AR200" s="682" t="s">
        <v>1142</v>
      </c>
      <c r="AS200" s="682" t="s">
        <v>1142</v>
      </c>
      <c r="AT200" s="682" t="s">
        <v>1017</v>
      </c>
      <c r="AU200" s="682" t="s">
        <v>1017</v>
      </c>
      <c r="AV200" s="682" t="s">
        <v>1017</v>
      </c>
      <c r="AW200" s="682" t="s">
        <v>1017</v>
      </c>
      <c r="AX200" s="682" t="s">
        <v>1017</v>
      </c>
      <c r="AY200" s="682" t="s">
        <v>1017</v>
      </c>
      <c r="AZ200" s="682" t="s">
        <v>1017</v>
      </c>
      <c r="BA200" s="682" t="s">
        <v>1017</v>
      </c>
      <c r="BB200" s="682" t="s">
        <v>1017</v>
      </c>
      <c r="BC200" s="682" t="s">
        <v>1017</v>
      </c>
      <c r="BD200" s="682" t="s">
        <v>1017</v>
      </c>
      <c r="BE200" s="682" t="s">
        <v>1017</v>
      </c>
      <c r="BF200" s="682" t="s">
        <v>1142</v>
      </c>
      <c r="BG200" s="682" t="s">
        <v>1142</v>
      </c>
      <c r="BH200" s="682" t="s">
        <v>1142</v>
      </c>
      <c r="BI200" s="682" t="s">
        <v>1142</v>
      </c>
      <c r="BJ200" s="682" t="s">
        <v>1142</v>
      </c>
      <c r="BK200" s="682" t="s">
        <v>1142</v>
      </c>
      <c r="BL200" s="682" t="s">
        <v>1142</v>
      </c>
      <c r="BM200" s="682" t="s">
        <v>1142</v>
      </c>
      <c r="BN200" s="682" t="s">
        <v>1142</v>
      </c>
      <c r="BO200" s="682" t="s">
        <v>1142</v>
      </c>
      <c r="BP200" s="682" t="s">
        <v>1142</v>
      </c>
      <c r="BQ200" s="682" t="s">
        <v>1141</v>
      </c>
      <c r="BR200" s="682" t="s">
        <v>1141</v>
      </c>
      <c r="BS200" s="682" t="s">
        <v>1141</v>
      </c>
      <c r="BT200" s="683" t="s">
        <v>1141</v>
      </c>
      <c r="BU200" s="160"/>
    </row>
    <row r="201" spans="2:73" ht="15.75" hidden="1">
      <c r="B201" s="674" t="s">
        <v>1105</v>
      </c>
      <c r="C201" s="674" t="s">
        <v>1111</v>
      </c>
      <c r="D201" s="674" t="s">
        <v>1145</v>
      </c>
      <c r="E201" s="674" t="s">
        <v>1107</v>
      </c>
      <c r="F201" s="674" t="s">
        <v>1138</v>
      </c>
      <c r="G201" s="674" t="s">
        <v>1110</v>
      </c>
      <c r="H201" s="871">
        <v>2007</v>
      </c>
      <c r="I201" s="630" t="s">
        <v>1125</v>
      </c>
      <c r="J201" s="630"/>
      <c r="K201" s="619"/>
      <c r="L201" s="681" t="s">
        <v>1018</v>
      </c>
      <c r="M201" s="682" t="s">
        <v>1018</v>
      </c>
      <c r="N201" s="682" t="s">
        <v>1139</v>
      </c>
      <c r="O201" s="682">
        <v>1.1200000000000001</v>
      </c>
      <c r="P201" s="682" t="s">
        <v>1139</v>
      </c>
      <c r="Q201" s="682" t="s">
        <v>1018</v>
      </c>
      <c r="R201" s="682" t="s">
        <v>1018</v>
      </c>
      <c r="S201" s="682" t="s">
        <v>1018</v>
      </c>
      <c r="T201" s="682" t="s">
        <v>1018</v>
      </c>
      <c r="U201" s="682" t="s">
        <v>1018</v>
      </c>
      <c r="V201" s="682" t="s">
        <v>1018</v>
      </c>
      <c r="W201" s="682" t="s">
        <v>1018</v>
      </c>
      <c r="X201" s="682" t="s">
        <v>1018</v>
      </c>
      <c r="Y201" s="682" t="s">
        <v>1018</v>
      </c>
      <c r="Z201" s="682" t="s">
        <v>1018</v>
      </c>
      <c r="AA201" s="682" t="s">
        <v>1018</v>
      </c>
      <c r="AB201" s="682" t="s">
        <v>1018</v>
      </c>
      <c r="AC201" s="682" t="s">
        <v>1018</v>
      </c>
      <c r="AD201" s="682" t="s">
        <v>1018</v>
      </c>
      <c r="AE201" s="682" t="s">
        <v>1018</v>
      </c>
      <c r="AF201" s="682" t="s">
        <v>1018</v>
      </c>
      <c r="AG201" s="682" t="s">
        <v>1018</v>
      </c>
      <c r="AH201" s="682" t="s">
        <v>1018</v>
      </c>
      <c r="AI201" s="682" t="s">
        <v>1016</v>
      </c>
      <c r="AJ201" s="682" t="s">
        <v>1140</v>
      </c>
      <c r="AK201" s="682" t="s">
        <v>1140</v>
      </c>
      <c r="AL201" s="682" t="s">
        <v>1141</v>
      </c>
      <c r="AM201" s="682" t="s">
        <v>1141</v>
      </c>
      <c r="AN201" s="682" t="s">
        <v>1141</v>
      </c>
      <c r="AO201" s="683" t="s">
        <v>1141</v>
      </c>
      <c r="AP201" s="619"/>
      <c r="AQ201" s="681" t="s">
        <v>1018</v>
      </c>
      <c r="AR201" s="682" t="s">
        <v>1142</v>
      </c>
      <c r="AS201" s="682" t="s">
        <v>1142</v>
      </c>
      <c r="AT201" s="682" t="s">
        <v>1017</v>
      </c>
      <c r="AU201" s="682" t="s">
        <v>1017</v>
      </c>
      <c r="AV201" s="682" t="s">
        <v>1017</v>
      </c>
      <c r="AW201" s="682" t="s">
        <v>1017</v>
      </c>
      <c r="AX201" s="682" t="s">
        <v>1017</v>
      </c>
      <c r="AY201" s="682" t="s">
        <v>1017</v>
      </c>
      <c r="AZ201" s="682" t="s">
        <v>1017</v>
      </c>
      <c r="BA201" s="682" t="s">
        <v>1017</v>
      </c>
      <c r="BB201" s="682" t="s">
        <v>1017</v>
      </c>
      <c r="BC201" s="682" t="s">
        <v>1017</v>
      </c>
      <c r="BD201" s="682" t="s">
        <v>1017</v>
      </c>
      <c r="BE201" s="682" t="s">
        <v>1017</v>
      </c>
      <c r="BF201" s="682" t="s">
        <v>1142</v>
      </c>
      <c r="BG201" s="682" t="s">
        <v>1142</v>
      </c>
      <c r="BH201" s="682" t="s">
        <v>1142</v>
      </c>
      <c r="BI201" s="682" t="s">
        <v>1142</v>
      </c>
      <c r="BJ201" s="682" t="s">
        <v>1142</v>
      </c>
      <c r="BK201" s="682" t="s">
        <v>1142</v>
      </c>
      <c r="BL201" s="682" t="s">
        <v>1142</v>
      </c>
      <c r="BM201" s="682" t="s">
        <v>1142</v>
      </c>
      <c r="BN201" s="682" t="s">
        <v>1142</v>
      </c>
      <c r="BO201" s="682" t="s">
        <v>1142</v>
      </c>
      <c r="BP201" s="682" t="s">
        <v>1142</v>
      </c>
      <c r="BQ201" s="682" t="s">
        <v>1141</v>
      </c>
      <c r="BR201" s="682" t="s">
        <v>1141</v>
      </c>
      <c r="BS201" s="682" t="s">
        <v>1141</v>
      </c>
      <c r="BT201" s="683" t="s">
        <v>1141</v>
      </c>
      <c r="BU201" s="160"/>
    </row>
    <row r="202" spans="2:73" ht="15.75" hidden="1">
      <c r="B202" s="674" t="s">
        <v>1105</v>
      </c>
      <c r="C202" s="674" t="s">
        <v>1111</v>
      </c>
      <c r="D202" s="674" t="s">
        <v>1145</v>
      </c>
      <c r="E202" s="674" t="s">
        <v>1107</v>
      </c>
      <c r="F202" s="674" t="s">
        <v>1138</v>
      </c>
      <c r="G202" s="674" t="s">
        <v>1110</v>
      </c>
      <c r="H202" s="871">
        <v>2009</v>
      </c>
      <c r="I202" s="630" t="s">
        <v>1125</v>
      </c>
      <c r="J202" s="630"/>
      <c r="K202" s="619"/>
      <c r="L202" s="681" t="s">
        <v>1018</v>
      </c>
      <c r="M202" s="682" t="s">
        <v>1018</v>
      </c>
      <c r="N202" s="682" t="s">
        <v>1139</v>
      </c>
      <c r="O202" s="682">
        <v>1.68</v>
      </c>
      <c r="P202" s="682" t="s">
        <v>1139</v>
      </c>
      <c r="Q202" s="682" t="s">
        <v>1018</v>
      </c>
      <c r="R202" s="682" t="s">
        <v>1018</v>
      </c>
      <c r="S202" s="682" t="s">
        <v>1018</v>
      </c>
      <c r="T202" s="682" t="s">
        <v>1018</v>
      </c>
      <c r="U202" s="682" t="s">
        <v>1018</v>
      </c>
      <c r="V202" s="682" t="s">
        <v>1018</v>
      </c>
      <c r="W202" s="682" t="s">
        <v>1018</v>
      </c>
      <c r="X202" s="682" t="s">
        <v>1018</v>
      </c>
      <c r="Y202" s="682" t="s">
        <v>1018</v>
      </c>
      <c r="Z202" s="682" t="s">
        <v>1018</v>
      </c>
      <c r="AA202" s="682" t="s">
        <v>1018</v>
      </c>
      <c r="AB202" s="682" t="s">
        <v>1018</v>
      </c>
      <c r="AC202" s="682" t="s">
        <v>1018</v>
      </c>
      <c r="AD202" s="682" t="s">
        <v>1018</v>
      </c>
      <c r="AE202" s="682" t="s">
        <v>1018</v>
      </c>
      <c r="AF202" s="682" t="s">
        <v>1018</v>
      </c>
      <c r="AG202" s="682" t="s">
        <v>1018</v>
      </c>
      <c r="AH202" s="682" t="s">
        <v>1018</v>
      </c>
      <c r="AI202" s="682" t="s">
        <v>1016</v>
      </c>
      <c r="AJ202" s="682" t="s">
        <v>1140</v>
      </c>
      <c r="AK202" s="682" t="s">
        <v>1140</v>
      </c>
      <c r="AL202" s="682" t="s">
        <v>1141</v>
      </c>
      <c r="AM202" s="682" t="s">
        <v>1141</v>
      </c>
      <c r="AN202" s="682" t="s">
        <v>1141</v>
      </c>
      <c r="AO202" s="683" t="s">
        <v>1141</v>
      </c>
      <c r="AP202" s="619"/>
      <c r="AQ202" s="681" t="s">
        <v>1018</v>
      </c>
      <c r="AR202" s="682" t="s">
        <v>1142</v>
      </c>
      <c r="AS202" s="682" t="s">
        <v>1142</v>
      </c>
      <c r="AT202" s="682" t="s">
        <v>1017</v>
      </c>
      <c r="AU202" s="682" t="s">
        <v>1017</v>
      </c>
      <c r="AV202" s="682" t="s">
        <v>1017</v>
      </c>
      <c r="AW202" s="682" t="s">
        <v>1017</v>
      </c>
      <c r="AX202" s="682" t="s">
        <v>1017</v>
      </c>
      <c r="AY202" s="682" t="s">
        <v>1017</v>
      </c>
      <c r="AZ202" s="682" t="s">
        <v>1017</v>
      </c>
      <c r="BA202" s="682" t="s">
        <v>1017</v>
      </c>
      <c r="BB202" s="682" t="s">
        <v>1017</v>
      </c>
      <c r="BC202" s="682" t="s">
        <v>1017</v>
      </c>
      <c r="BD202" s="682" t="s">
        <v>1017</v>
      </c>
      <c r="BE202" s="682" t="s">
        <v>1017</v>
      </c>
      <c r="BF202" s="682" t="s">
        <v>1142</v>
      </c>
      <c r="BG202" s="682" t="s">
        <v>1142</v>
      </c>
      <c r="BH202" s="682" t="s">
        <v>1142</v>
      </c>
      <c r="BI202" s="682" t="s">
        <v>1142</v>
      </c>
      <c r="BJ202" s="682" t="s">
        <v>1142</v>
      </c>
      <c r="BK202" s="682" t="s">
        <v>1142</v>
      </c>
      <c r="BL202" s="682" t="s">
        <v>1142</v>
      </c>
      <c r="BM202" s="682" t="s">
        <v>1142</v>
      </c>
      <c r="BN202" s="682" t="s">
        <v>1142</v>
      </c>
      <c r="BO202" s="682" t="s">
        <v>1142</v>
      </c>
      <c r="BP202" s="682" t="s">
        <v>1142</v>
      </c>
      <c r="BQ202" s="682" t="s">
        <v>1141</v>
      </c>
      <c r="BR202" s="682" t="s">
        <v>1141</v>
      </c>
      <c r="BS202" s="682" t="s">
        <v>1141</v>
      </c>
      <c r="BT202" s="683" t="s">
        <v>1141</v>
      </c>
      <c r="BU202" s="160"/>
    </row>
    <row r="203" spans="2:73" ht="15.75" hidden="1">
      <c r="B203" s="674" t="s">
        <v>1105</v>
      </c>
      <c r="C203" s="674" t="s">
        <v>1111</v>
      </c>
      <c r="D203" s="674" t="s">
        <v>1145</v>
      </c>
      <c r="E203" s="674" t="s">
        <v>1107</v>
      </c>
      <c r="F203" s="674" t="s">
        <v>1138</v>
      </c>
      <c r="G203" s="674" t="s">
        <v>1110</v>
      </c>
      <c r="H203" s="871">
        <v>2011</v>
      </c>
      <c r="I203" s="630" t="s">
        <v>1125</v>
      </c>
      <c r="J203" s="630"/>
      <c r="K203" s="619"/>
      <c r="L203" s="681" t="s">
        <v>1018</v>
      </c>
      <c r="M203" s="682" t="s">
        <v>1018</v>
      </c>
      <c r="N203" s="682" t="s">
        <v>1139</v>
      </c>
      <c r="O203" s="682">
        <v>1.1100000000000001</v>
      </c>
      <c r="P203" s="682" t="s">
        <v>1139</v>
      </c>
      <c r="Q203" s="682" t="s">
        <v>1018</v>
      </c>
      <c r="R203" s="682" t="s">
        <v>1018</v>
      </c>
      <c r="S203" s="682" t="s">
        <v>1018</v>
      </c>
      <c r="T203" s="682" t="s">
        <v>1018</v>
      </c>
      <c r="U203" s="682" t="s">
        <v>1018</v>
      </c>
      <c r="V203" s="682" t="s">
        <v>1018</v>
      </c>
      <c r="W203" s="682" t="s">
        <v>1018</v>
      </c>
      <c r="X203" s="682" t="s">
        <v>1018</v>
      </c>
      <c r="Y203" s="682" t="s">
        <v>1018</v>
      </c>
      <c r="Z203" s="682" t="s">
        <v>1018</v>
      </c>
      <c r="AA203" s="682" t="s">
        <v>1018</v>
      </c>
      <c r="AB203" s="682" t="s">
        <v>1018</v>
      </c>
      <c r="AC203" s="682" t="s">
        <v>1018</v>
      </c>
      <c r="AD203" s="682" t="s">
        <v>1018</v>
      </c>
      <c r="AE203" s="682" t="s">
        <v>1018</v>
      </c>
      <c r="AF203" s="682" t="s">
        <v>1018</v>
      </c>
      <c r="AG203" s="682" t="s">
        <v>1018</v>
      </c>
      <c r="AH203" s="682" t="s">
        <v>1018</v>
      </c>
      <c r="AI203" s="682" t="s">
        <v>1016</v>
      </c>
      <c r="AJ203" s="682" t="s">
        <v>1140</v>
      </c>
      <c r="AK203" s="682" t="s">
        <v>1140</v>
      </c>
      <c r="AL203" s="682" t="s">
        <v>1141</v>
      </c>
      <c r="AM203" s="682" t="s">
        <v>1141</v>
      </c>
      <c r="AN203" s="682" t="s">
        <v>1141</v>
      </c>
      <c r="AO203" s="683" t="s">
        <v>1141</v>
      </c>
      <c r="AP203" s="619"/>
      <c r="AQ203" s="681" t="s">
        <v>1018</v>
      </c>
      <c r="AR203" s="682" t="s">
        <v>1142</v>
      </c>
      <c r="AS203" s="682" t="s">
        <v>1142</v>
      </c>
      <c r="AT203" s="682" t="s">
        <v>1017</v>
      </c>
      <c r="AU203" s="682" t="s">
        <v>1017</v>
      </c>
      <c r="AV203" s="682" t="s">
        <v>1017</v>
      </c>
      <c r="AW203" s="682" t="s">
        <v>1017</v>
      </c>
      <c r="AX203" s="682" t="s">
        <v>1017</v>
      </c>
      <c r="AY203" s="682" t="s">
        <v>1017</v>
      </c>
      <c r="AZ203" s="682" t="s">
        <v>1017</v>
      </c>
      <c r="BA203" s="682" t="s">
        <v>1017</v>
      </c>
      <c r="BB203" s="682" t="s">
        <v>1017</v>
      </c>
      <c r="BC203" s="682" t="s">
        <v>1017</v>
      </c>
      <c r="BD203" s="682" t="s">
        <v>1017</v>
      </c>
      <c r="BE203" s="682" t="s">
        <v>1017</v>
      </c>
      <c r="BF203" s="682" t="s">
        <v>1142</v>
      </c>
      <c r="BG203" s="682" t="s">
        <v>1142</v>
      </c>
      <c r="BH203" s="682" t="s">
        <v>1142</v>
      </c>
      <c r="BI203" s="682" t="s">
        <v>1142</v>
      </c>
      <c r="BJ203" s="682" t="s">
        <v>1142</v>
      </c>
      <c r="BK203" s="682" t="s">
        <v>1142</v>
      </c>
      <c r="BL203" s="682" t="s">
        <v>1142</v>
      </c>
      <c r="BM203" s="682" t="s">
        <v>1142</v>
      </c>
      <c r="BN203" s="682" t="s">
        <v>1142</v>
      </c>
      <c r="BO203" s="682" t="s">
        <v>1142</v>
      </c>
      <c r="BP203" s="682" t="s">
        <v>1142</v>
      </c>
      <c r="BQ203" s="682" t="s">
        <v>1141</v>
      </c>
      <c r="BR203" s="682" t="s">
        <v>1141</v>
      </c>
      <c r="BS203" s="682" t="s">
        <v>1141</v>
      </c>
      <c r="BT203" s="683" t="s">
        <v>1141</v>
      </c>
      <c r="BU203" s="160"/>
    </row>
    <row r="204" spans="2:73" ht="15.75" hidden="1">
      <c r="B204" s="674" t="s">
        <v>1105</v>
      </c>
      <c r="C204" s="674" t="s">
        <v>1111</v>
      </c>
      <c r="D204" s="674" t="s">
        <v>1145</v>
      </c>
      <c r="E204" s="674" t="s">
        <v>1107</v>
      </c>
      <c r="F204" s="674" t="s">
        <v>1138</v>
      </c>
      <c r="G204" s="674" t="s">
        <v>1110</v>
      </c>
      <c r="H204" s="871">
        <v>2012</v>
      </c>
      <c r="I204" s="630" t="s">
        <v>1125</v>
      </c>
      <c r="J204" s="630"/>
      <c r="K204" s="619"/>
      <c r="L204" s="681" t="s">
        <v>1018</v>
      </c>
      <c r="M204" s="682" t="s">
        <v>1018</v>
      </c>
      <c r="N204" s="682" t="s">
        <v>1139</v>
      </c>
      <c r="O204" s="682">
        <v>6.73</v>
      </c>
      <c r="P204" s="682" t="s">
        <v>1139</v>
      </c>
      <c r="Q204" s="682" t="s">
        <v>1018</v>
      </c>
      <c r="R204" s="682" t="s">
        <v>1018</v>
      </c>
      <c r="S204" s="682" t="s">
        <v>1018</v>
      </c>
      <c r="T204" s="682" t="s">
        <v>1018</v>
      </c>
      <c r="U204" s="682" t="s">
        <v>1018</v>
      </c>
      <c r="V204" s="682" t="s">
        <v>1018</v>
      </c>
      <c r="W204" s="682" t="s">
        <v>1018</v>
      </c>
      <c r="X204" s="682" t="s">
        <v>1018</v>
      </c>
      <c r="Y204" s="682" t="s">
        <v>1018</v>
      </c>
      <c r="Z204" s="682" t="s">
        <v>1018</v>
      </c>
      <c r="AA204" s="682" t="s">
        <v>1018</v>
      </c>
      <c r="AB204" s="682" t="s">
        <v>1018</v>
      </c>
      <c r="AC204" s="682" t="s">
        <v>1018</v>
      </c>
      <c r="AD204" s="682" t="s">
        <v>1018</v>
      </c>
      <c r="AE204" s="682" t="s">
        <v>1018</v>
      </c>
      <c r="AF204" s="682" t="s">
        <v>1018</v>
      </c>
      <c r="AG204" s="682" t="s">
        <v>1018</v>
      </c>
      <c r="AH204" s="682" t="s">
        <v>1018</v>
      </c>
      <c r="AI204" s="682" t="s">
        <v>1016</v>
      </c>
      <c r="AJ204" s="682" t="s">
        <v>1140</v>
      </c>
      <c r="AK204" s="682" t="s">
        <v>1140</v>
      </c>
      <c r="AL204" s="682" t="s">
        <v>1141</v>
      </c>
      <c r="AM204" s="682" t="s">
        <v>1141</v>
      </c>
      <c r="AN204" s="682" t="s">
        <v>1141</v>
      </c>
      <c r="AO204" s="683" t="s">
        <v>1141</v>
      </c>
      <c r="AP204" s="619"/>
      <c r="AQ204" s="681" t="s">
        <v>1018</v>
      </c>
      <c r="AR204" s="682" t="s">
        <v>1142</v>
      </c>
      <c r="AS204" s="682" t="s">
        <v>1142</v>
      </c>
      <c r="AT204" s="682" t="s">
        <v>1017</v>
      </c>
      <c r="AU204" s="682" t="s">
        <v>1017</v>
      </c>
      <c r="AV204" s="682" t="s">
        <v>1017</v>
      </c>
      <c r="AW204" s="682" t="s">
        <v>1017</v>
      </c>
      <c r="AX204" s="682" t="s">
        <v>1017</v>
      </c>
      <c r="AY204" s="682" t="s">
        <v>1017</v>
      </c>
      <c r="AZ204" s="682" t="s">
        <v>1017</v>
      </c>
      <c r="BA204" s="682" t="s">
        <v>1017</v>
      </c>
      <c r="BB204" s="682" t="s">
        <v>1017</v>
      </c>
      <c r="BC204" s="682" t="s">
        <v>1017</v>
      </c>
      <c r="BD204" s="682" t="s">
        <v>1017</v>
      </c>
      <c r="BE204" s="682" t="s">
        <v>1017</v>
      </c>
      <c r="BF204" s="682" t="s">
        <v>1142</v>
      </c>
      <c r="BG204" s="682" t="s">
        <v>1142</v>
      </c>
      <c r="BH204" s="682" t="s">
        <v>1142</v>
      </c>
      <c r="BI204" s="682" t="s">
        <v>1142</v>
      </c>
      <c r="BJ204" s="682" t="s">
        <v>1142</v>
      </c>
      <c r="BK204" s="682" t="s">
        <v>1142</v>
      </c>
      <c r="BL204" s="682" t="s">
        <v>1142</v>
      </c>
      <c r="BM204" s="682" t="s">
        <v>1142</v>
      </c>
      <c r="BN204" s="682" t="s">
        <v>1142</v>
      </c>
      <c r="BO204" s="682" t="s">
        <v>1142</v>
      </c>
      <c r="BP204" s="682" t="s">
        <v>1142</v>
      </c>
      <c r="BQ204" s="682" t="s">
        <v>1141</v>
      </c>
      <c r="BR204" s="682" t="s">
        <v>1141</v>
      </c>
      <c r="BS204" s="682" t="s">
        <v>1141</v>
      </c>
      <c r="BT204" s="683" t="s">
        <v>1141</v>
      </c>
      <c r="BU204" s="160"/>
    </row>
    <row r="205" spans="2:73" ht="15.75" hidden="1">
      <c r="B205" s="674" t="s">
        <v>1105</v>
      </c>
      <c r="C205" s="674" t="s">
        <v>1111</v>
      </c>
      <c r="D205" s="674" t="s">
        <v>1145</v>
      </c>
      <c r="E205" s="674" t="s">
        <v>1107</v>
      </c>
      <c r="F205" s="674" t="s">
        <v>1138</v>
      </c>
      <c r="G205" s="674" t="s">
        <v>1110</v>
      </c>
      <c r="H205" s="871">
        <v>2013</v>
      </c>
      <c r="I205" s="630" t="s">
        <v>1125</v>
      </c>
      <c r="J205" s="630"/>
      <c r="K205" s="619"/>
      <c r="L205" s="681" t="s">
        <v>1018</v>
      </c>
      <c r="M205" s="682" t="s">
        <v>1018</v>
      </c>
      <c r="N205" s="682" t="s">
        <v>1139</v>
      </c>
      <c r="O205" s="682">
        <v>1.1200000000000001</v>
      </c>
      <c r="P205" s="682" t="s">
        <v>1139</v>
      </c>
      <c r="Q205" s="682" t="s">
        <v>1018</v>
      </c>
      <c r="R205" s="682" t="s">
        <v>1018</v>
      </c>
      <c r="S205" s="682" t="s">
        <v>1018</v>
      </c>
      <c r="T205" s="682" t="s">
        <v>1018</v>
      </c>
      <c r="U205" s="682" t="s">
        <v>1018</v>
      </c>
      <c r="V205" s="682" t="s">
        <v>1018</v>
      </c>
      <c r="W205" s="682" t="s">
        <v>1018</v>
      </c>
      <c r="X205" s="682" t="s">
        <v>1018</v>
      </c>
      <c r="Y205" s="682" t="s">
        <v>1018</v>
      </c>
      <c r="Z205" s="682" t="s">
        <v>1018</v>
      </c>
      <c r="AA205" s="682" t="s">
        <v>1018</v>
      </c>
      <c r="AB205" s="682" t="s">
        <v>1018</v>
      </c>
      <c r="AC205" s="682" t="s">
        <v>1018</v>
      </c>
      <c r="AD205" s="682" t="s">
        <v>1018</v>
      </c>
      <c r="AE205" s="682" t="s">
        <v>1018</v>
      </c>
      <c r="AF205" s="682" t="s">
        <v>1018</v>
      </c>
      <c r="AG205" s="682" t="s">
        <v>1018</v>
      </c>
      <c r="AH205" s="682" t="s">
        <v>1018</v>
      </c>
      <c r="AI205" s="682" t="s">
        <v>1016</v>
      </c>
      <c r="AJ205" s="682" t="s">
        <v>1140</v>
      </c>
      <c r="AK205" s="682" t="s">
        <v>1140</v>
      </c>
      <c r="AL205" s="682" t="s">
        <v>1141</v>
      </c>
      <c r="AM205" s="682" t="s">
        <v>1141</v>
      </c>
      <c r="AN205" s="682" t="s">
        <v>1141</v>
      </c>
      <c r="AO205" s="683" t="s">
        <v>1141</v>
      </c>
      <c r="AP205" s="619"/>
      <c r="AQ205" s="681" t="s">
        <v>1018</v>
      </c>
      <c r="AR205" s="682" t="s">
        <v>1142</v>
      </c>
      <c r="AS205" s="682" t="s">
        <v>1142</v>
      </c>
      <c r="AT205" s="682" t="s">
        <v>1017</v>
      </c>
      <c r="AU205" s="682" t="s">
        <v>1017</v>
      </c>
      <c r="AV205" s="682" t="s">
        <v>1017</v>
      </c>
      <c r="AW205" s="682" t="s">
        <v>1017</v>
      </c>
      <c r="AX205" s="682" t="s">
        <v>1017</v>
      </c>
      <c r="AY205" s="682" t="s">
        <v>1017</v>
      </c>
      <c r="AZ205" s="682" t="s">
        <v>1017</v>
      </c>
      <c r="BA205" s="682" t="s">
        <v>1017</v>
      </c>
      <c r="BB205" s="682" t="s">
        <v>1017</v>
      </c>
      <c r="BC205" s="682" t="s">
        <v>1017</v>
      </c>
      <c r="BD205" s="682" t="s">
        <v>1017</v>
      </c>
      <c r="BE205" s="682" t="s">
        <v>1017</v>
      </c>
      <c r="BF205" s="682" t="s">
        <v>1142</v>
      </c>
      <c r="BG205" s="682" t="s">
        <v>1142</v>
      </c>
      <c r="BH205" s="682" t="s">
        <v>1142</v>
      </c>
      <c r="BI205" s="682" t="s">
        <v>1142</v>
      </c>
      <c r="BJ205" s="682" t="s">
        <v>1142</v>
      </c>
      <c r="BK205" s="682" t="s">
        <v>1142</v>
      </c>
      <c r="BL205" s="682" t="s">
        <v>1142</v>
      </c>
      <c r="BM205" s="682" t="s">
        <v>1142</v>
      </c>
      <c r="BN205" s="682" t="s">
        <v>1142</v>
      </c>
      <c r="BO205" s="682" t="s">
        <v>1142</v>
      </c>
      <c r="BP205" s="682" t="s">
        <v>1142</v>
      </c>
      <c r="BQ205" s="682" t="s">
        <v>1141</v>
      </c>
      <c r="BR205" s="682" t="s">
        <v>1141</v>
      </c>
      <c r="BS205" s="682" t="s">
        <v>1141</v>
      </c>
      <c r="BT205" s="683" t="s">
        <v>1141</v>
      </c>
      <c r="BU205" s="160"/>
    </row>
    <row r="206" spans="2:73" ht="15.75" hidden="1">
      <c r="B206" s="674" t="s">
        <v>1105</v>
      </c>
      <c r="C206" s="674" t="s">
        <v>1111</v>
      </c>
      <c r="D206" s="674" t="s">
        <v>1145</v>
      </c>
      <c r="E206" s="674" t="s">
        <v>1107</v>
      </c>
      <c r="F206" s="674" t="s">
        <v>1138</v>
      </c>
      <c r="G206" s="674" t="s">
        <v>1110</v>
      </c>
      <c r="H206" s="871">
        <v>2014</v>
      </c>
      <c r="I206" s="630" t="s">
        <v>1125</v>
      </c>
      <c r="J206" s="630"/>
      <c r="K206" s="619"/>
      <c r="L206" s="681" t="s">
        <v>1018</v>
      </c>
      <c r="M206" s="682" t="s">
        <v>1018</v>
      </c>
      <c r="N206" s="682" t="s">
        <v>1139</v>
      </c>
      <c r="O206" s="682">
        <v>0.56000000000000005</v>
      </c>
      <c r="P206" s="682" t="s">
        <v>1139</v>
      </c>
      <c r="Q206" s="682" t="s">
        <v>1018</v>
      </c>
      <c r="R206" s="682" t="s">
        <v>1018</v>
      </c>
      <c r="S206" s="682" t="s">
        <v>1018</v>
      </c>
      <c r="T206" s="682" t="s">
        <v>1018</v>
      </c>
      <c r="U206" s="682" t="s">
        <v>1018</v>
      </c>
      <c r="V206" s="682" t="s">
        <v>1018</v>
      </c>
      <c r="W206" s="682" t="s">
        <v>1018</v>
      </c>
      <c r="X206" s="682" t="s">
        <v>1018</v>
      </c>
      <c r="Y206" s="682" t="s">
        <v>1018</v>
      </c>
      <c r="Z206" s="682" t="s">
        <v>1018</v>
      </c>
      <c r="AA206" s="682" t="s">
        <v>1018</v>
      </c>
      <c r="AB206" s="682" t="s">
        <v>1018</v>
      </c>
      <c r="AC206" s="682" t="s">
        <v>1018</v>
      </c>
      <c r="AD206" s="682" t="s">
        <v>1018</v>
      </c>
      <c r="AE206" s="682" t="s">
        <v>1018</v>
      </c>
      <c r="AF206" s="682" t="s">
        <v>1018</v>
      </c>
      <c r="AG206" s="682" t="s">
        <v>1018</v>
      </c>
      <c r="AH206" s="682" t="s">
        <v>1018</v>
      </c>
      <c r="AI206" s="682" t="s">
        <v>1016</v>
      </c>
      <c r="AJ206" s="682" t="s">
        <v>1140</v>
      </c>
      <c r="AK206" s="682" t="s">
        <v>1140</v>
      </c>
      <c r="AL206" s="682" t="s">
        <v>1141</v>
      </c>
      <c r="AM206" s="682" t="s">
        <v>1141</v>
      </c>
      <c r="AN206" s="682" t="s">
        <v>1141</v>
      </c>
      <c r="AO206" s="683" t="s">
        <v>1141</v>
      </c>
      <c r="AP206" s="619"/>
      <c r="AQ206" s="681" t="s">
        <v>1018</v>
      </c>
      <c r="AR206" s="682" t="s">
        <v>1142</v>
      </c>
      <c r="AS206" s="682" t="s">
        <v>1142</v>
      </c>
      <c r="AT206" s="682" t="s">
        <v>1017</v>
      </c>
      <c r="AU206" s="682" t="s">
        <v>1017</v>
      </c>
      <c r="AV206" s="682" t="s">
        <v>1017</v>
      </c>
      <c r="AW206" s="682" t="s">
        <v>1017</v>
      </c>
      <c r="AX206" s="682" t="s">
        <v>1017</v>
      </c>
      <c r="AY206" s="682" t="s">
        <v>1017</v>
      </c>
      <c r="AZ206" s="682" t="s">
        <v>1017</v>
      </c>
      <c r="BA206" s="682" t="s">
        <v>1017</v>
      </c>
      <c r="BB206" s="682" t="s">
        <v>1017</v>
      </c>
      <c r="BC206" s="682" t="s">
        <v>1017</v>
      </c>
      <c r="BD206" s="682" t="s">
        <v>1017</v>
      </c>
      <c r="BE206" s="682" t="s">
        <v>1017</v>
      </c>
      <c r="BF206" s="682" t="s">
        <v>1142</v>
      </c>
      <c r="BG206" s="682" t="s">
        <v>1142</v>
      </c>
      <c r="BH206" s="682" t="s">
        <v>1142</v>
      </c>
      <c r="BI206" s="682" t="s">
        <v>1142</v>
      </c>
      <c r="BJ206" s="682" t="s">
        <v>1142</v>
      </c>
      <c r="BK206" s="682" t="s">
        <v>1142</v>
      </c>
      <c r="BL206" s="682" t="s">
        <v>1142</v>
      </c>
      <c r="BM206" s="682" t="s">
        <v>1142</v>
      </c>
      <c r="BN206" s="682" t="s">
        <v>1142</v>
      </c>
      <c r="BO206" s="682" t="s">
        <v>1142</v>
      </c>
      <c r="BP206" s="682" t="s">
        <v>1142</v>
      </c>
      <c r="BQ206" s="682" t="s">
        <v>1141</v>
      </c>
      <c r="BR206" s="682" t="s">
        <v>1141</v>
      </c>
      <c r="BS206" s="682" t="s">
        <v>1141</v>
      </c>
      <c r="BT206" s="683" t="s">
        <v>1141</v>
      </c>
      <c r="BU206" s="160"/>
    </row>
    <row r="207" spans="2:73" ht="15.75" hidden="1">
      <c r="B207" s="674" t="s">
        <v>1105</v>
      </c>
      <c r="C207" s="674" t="s">
        <v>1106</v>
      </c>
      <c r="D207" s="674" t="s">
        <v>42</v>
      </c>
      <c r="E207" s="674" t="s">
        <v>1107</v>
      </c>
      <c r="F207" s="674" t="s">
        <v>29</v>
      </c>
      <c r="G207" s="674" t="s">
        <v>1110</v>
      </c>
      <c r="H207" s="871">
        <v>2006</v>
      </c>
      <c r="I207" s="630" t="s">
        <v>1125</v>
      </c>
      <c r="J207" s="630"/>
      <c r="K207" s="619"/>
      <c r="L207" s="681" t="s">
        <v>1018</v>
      </c>
      <c r="M207" s="682" t="s">
        <v>1018</v>
      </c>
      <c r="N207" s="682" t="s">
        <v>1139</v>
      </c>
      <c r="O207" s="682">
        <v>53.02</v>
      </c>
      <c r="P207" s="682" t="s">
        <v>1139</v>
      </c>
      <c r="Q207" s="682" t="s">
        <v>1018</v>
      </c>
      <c r="R207" s="682" t="s">
        <v>1018</v>
      </c>
      <c r="S207" s="682" t="s">
        <v>1018</v>
      </c>
      <c r="T207" s="682" t="s">
        <v>1018</v>
      </c>
      <c r="U207" s="682" t="s">
        <v>1018</v>
      </c>
      <c r="V207" s="682" t="s">
        <v>1018</v>
      </c>
      <c r="W207" s="682" t="s">
        <v>1018</v>
      </c>
      <c r="X207" s="682" t="s">
        <v>1018</v>
      </c>
      <c r="Y207" s="682" t="s">
        <v>1018</v>
      </c>
      <c r="Z207" s="682" t="s">
        <v>1018</v>
      </c>
      <c r="AA207" s="682" t="s">
        <v>1018</v>
      </c>
      <c r="AB207" s="682" t="s">
        <v>1018</v>
      </c>
      <c r="AC207" s="682" t="s">
        <v>1018</v>
      </c>
      <c r="AD207" s="682" t="s">
        <v>1018</v>
      </c>
      <c r="AE207" s="682" t="s">
        <v>1018</v>
      </c>
      <c r="AF207" s="682" t="s">
        <v>1018</v>
      </c>
      <c r="AG207" s="682" t="s">
        <v>1018</v>
      </c>
      <c r="AH207" s="682" t="s">
        <v>1018</v>
      </c>
      <c r="AI207" s="682" t="s">
        <v>1016</v>
      </c>
      <c r="AJ207" s="682" t="s">
        <v>1140</v>
      </c>
      <c r="AK207" s="682" t="s">
        <v>1140</v>
      </c>
      <c r="AL207" s="682" t="s">
        <v>1141</v>
      </c>
      <c r="AM207" s="682" t="s">
        <v>1141</v>
      </c>
      <c r="AN207" s="682" t="s">
        <v>1141</v>
      </c>
      <c r="AO207" s="683" t="s">
        <v>1141</v>
      </c>
      <c r="AP207" s="619"/>
      <c r="AQ207" s="681" t="s">
        <v>1018</v>
      </c>
      <c r="AR207" s="682" t="s">
        <v>1142</v>
      </c>
      <c r="AS207" s="682" t="s">
        <v>1142</v>
      </c>
      <c r="AT207" s="682">
        <v>31.85</v>
      </c>
      <c r="AU207" s="682" t="s">
        <v>1017</v>
      </c>
      <c r="AV207" s="682" t="s">
        <v>1017</v>
      </c>
      <c r="AW207" s="682" t="s">
        <v>1017</v>
      </c>
      <c r="AX207" s="682" t="s">
        <v>1017</v>
      </c>
      <c r="AY207" s="682" t="s">
        <v>1017</v>
      </c>
      <c r="AZ207" s="682" t="s">
        <v>1017</v>
      </c>
      <c r="BA207" s="682" t="s">
        <v>1017</v>
      </c>
      <c r="BB207" s="682" t="s">
        <v>1017</v>
      </c>
      <c r="BC207" s="682" t="s">
        <v>1017</v>
      </c>
      <c r="BD207" s="682" t="s">
        <v>1017</v>
      </c>
      <c r="BE207" s="682" t="s">
        <v>1017</v>
      </c>
      <c r="BF207" s="682" t="s">
        <v>1142</v>
      </c>
      <c r="BG207" s="682" t="s">
        <v>1142</v>
      </c>
      <c r="BH207" s="682" t="s">
        <v>1142</v>
      </c>
      <c r="BI207" s="682" t="s">
        <v>1142</v>
      </c>
      <c r="BJ207" s="682" t="s">
        <v>1142</v>
      </c>
      <c r="BK207" s="682" t="s">
        <v>1142</v>
      </c>
      <c r="BL207" s="682" t="s">
        <v>1142</v>
      </c>
      <c r="BM207" s="682" t="s">
        <v>1142</v>
      </c>
      <c r="BN207" s="682" t="s">
        <v>1142</v>
      </c>
      <c r="BO207" s="682" t="s">
        <v>1142</v>
      </c>
      <c r="BP207" s="682" t="s">
        <v>1142</v>
      </c>
      <c r="BQ207" s="682" t="s">
        <v>1141</v>
      </c>
      <c r="BR207" s="682" t="s">
        <v>1141</v>
      </c>
      <c r="BS207" s="682" t="s">
        <v>1141</v>
      </c>
      <c r="BT207" s="683" t="s">
        <v>1141</v>
      </c>
      <c r="BU207" s="160"/>
    </row>
    <row r="208" spans="2:73" ht="15.75" hidden="1">
      <c r="B208" s="674" t="s">
        <v>1105</v>
      </c>
      <c r="C208" s="674" t="s">
        <v>1106</v>
      </c>
      <c r="D208" s="674" t="s">
        <v>42</v>
      </c>
      <c r="E208" s="674" t="s">
        <v>1107</v>
      </c>
      <c r="F208" s="674" t="s">
        <v>29</v>
      </c>
      <c r="G208" s="674" t="s">
        <v>1110</v>
      </c>
      <c r="H208" s="871">
        <v>2007</v>
      </c>
      <c r="I208" s="630" t="s">
        <v>1125</v>
      </c>
      <c r="J208" s="630"/>
      <c r="K208" s="619"/>
      <c r="L208" s="681" t="s">
        <v>1018</v>
      </c>
      <c r="M208" s="682" t="s">
        <v>1018</v>
      </c>
      <c r="N208" s="682" t="s">
        <v>1139</v>
      </c>
      <c r="O208" s="682">
        <v>155.37</v>
      </c>
      <c r="P208" s="682" t="s">
        <v>1139</v>
      </c>
      <c r="Q208" s="682" t="s">
        <v>1018</v>
      </c>
      <c r="R208" s="682" t="s">
        <v>1018</v>
      </c>
      <c r="S208" s="682" t="s">
        <v>1018</v>
      </c>
      <c r="T208" s="682" t="s">
        <v>1018</v>
      </c>
      <c r="U208" s="682" t="s">
        <v>1018</v>
      </c>
      <c r="V208" s="682" t="s">
        <v>1018</v>
      </c>
      <c r="W208" s="682" t="s">
        <v>1018</v>
      </c>
      <c r="X208" s="682" t="s">
        <v>1018</v>
      </c>
      <c r="Y208" s="682" t="s">
        <v>1018</v>
      </c>
      <c r="Z208" s="682" t="s">
        <v>1018</v>
      </c>
      <c r="AA208" s="682" t="s">
        <v>1018</v>
      </c>
      <c r="AB208" s="682" t="s">
        <v>1018</v>
      </c>
      <c r="AC208" s="682" t="s">
        <v>1018</v>
      </c>
      <c r="AD208" s="682" t="s">
        <v>1018</v>
      </c>
      <c r="AE208" s="682" t="s">
        <v>1018</v>
      </c>
      <c r="AF208" s="682" t="s">
        <v>1018</v>
      </c>
      <c r="AG208" s="682" t="s">
        <v>1018</v>
      </c>
      <c r="AH208" s="682" t="s">
        <v>1018</v>
      </c>
      <c r="AI208" s="682" t="s">
        <v>1016</v>
      </c>
      <c r="AJ208" s="682" t="s">
        <v>1140</v>
      </c>
      <c r="AK208" s="682" t="s">
        <v>1140</v>
      </c>
      <c r="AL208" s="682" t="s">
        <v>1141</v>
      </c>
      <c r="AM208" s="682" t="s">
        <v>1141</v>
      </c>
      <c r="AN208" s="682" t="s">
        <v>1141</v>
      </c>
      <c r="AO208" s="683" t="s">
        <v>1141</v>
      </c>
      <c r="AP208" s="619"/>
      <c r="AQ208" s="681" t="s">
        <v>1018</v>
      </c>
      <c r="AR208" s="682" t="s">
        <v>1142</v>
      </c>
      <c r="AS208" s="682" t="s">
        <v>1142</v>
      </c>
      <c r="AT208" s="682">
        <v>78.28</v>
      </c>
      <c r="AU208" s="682" t="s">
        <v>1017</v>
      </c>
      <c r="AV208" s="682" t="s">
        <v>1017</v>
      </c>
      <c r="AW208" s="682" t="s">
        <v>1017</v>
      </c>
      <c r="AX208" s="682" t="s">
        <v>1017</v>
      </c>
      <c r="AY208" s="682" t="s">
        <v>1017</v>
      </c>
      <c r="AZ208" s="682" t="s">
        <v>1017</v>
      </c>
      <c r="BA208" s="682" t="s">
        <v>1017</v>
      </c>
      <c r="BB208" s="682" t="s">
        <v>1017</v>
      </c>
      <c r="BC208" s="682" t="s">
        <v>1017</v>
      </c>
      <c r="BD208" s="682" t="s">
        <v>1017</v>
      </c>
      <c r="BE208" s="682" t="s">
        <v>1017</v>
      </c>
      <c r="BF208" s="682" t="s">
        <v>1142</v>
      </c>
      <c r="BG208" s="682" t="s">
        <v>1142</v>
      </c>
      <c r="BH208" s="682" t="s">
        <v>1142</v>
      </c>
      <c r="BI208" s="682" t="s">
        <v>1142</v>
      </c>
      <c r="BJ208" s="682" t="s">
        <v>1142</v>
      </c>
      <c r="BK208" s="682" t="s">
        <v>1142</v>
      </c>
      <c r="BL208" s="682" t="s">
        <v>1142</v>
      </c>
      <c r="BM208" s="682" t="s">
        <v>1142</v>
      </c>
      <c r="BN208" s="682" t="s">
        <v>1142</v>
      </c>
      <c r="BO208" s="682" t="s">
        <v>1142</v>
      </c>
      <c r="BP208" s="682" t="s">
        <v>1142</v>
      </c>
      <c r="BQ208" s="682" t="s">
        <v>1141</v>
      </c>
      <c r="BR208" s="682" t="s">
        <v>1141</v>
      </c>
      <c r="BS208" s="682" t="s">
        <v>1141</v>
      </c>
      <c r="BT208" s="683" t="s">
        <v>1141</v>
      </c>
      <c r="BU208" s="160"/>
    </row>
    <row r="209" spans="2:73" ht="15.75" hidden="1">
      <c r="B209" s="674" t="s">
        <v>1105</v>
      </c>
      <c r="C209" s="674" t="s">
        <v>1106</v>
      </c>
      <c r="D209" s="674" t="s">
        <v>42</v>
      </c>
      <c r="E209" s="674" t="s">
        <v>1107</v>
      </c>
      <c r="F209" s="674" t="s">
        <v>29</v>
      </c>
      <c r="G209" s="674" t="s">
        <v>1110</v>
      </c>
      <c r="H209" s="871">
        <v>2008</v>
      </c>
      <c r="I209" s="630" t="s">
        <v>1125</v>
      </c>
      <c r="J209" s="630"/>
      <c r="K209" s="619"/>
      <c r="L209" s="681" t="s">
        <v>1018</v>
      </c>
      <c r="M209" s="682" t="s">
        <v>1018</v>
      </c>
      <c r="N209" s="682" t="s">
        <v>1139</v>
      </c>
      <c r="O209" s="682">
        <v>320.01</v>
      </c>
      <c r="P209" s="682" t="s">
        <v>1139</v>
      </c>
      <c r="Q209" s="682" t="s">
        <v>1018</v>
      </c>
      <c r="R209" s="682" t="s">
        <v>1018</v>
      </c>
      <c r="S209" s="682" t="s">
        <v>1018</v>
      </c>
      <c r="T209" s="682" t="s">
        <v>1018</v>
      </c>
      <c r="U209" s="682" t="s">
        <v>1018</v>
      </c>
      <c r="V209" s="682" t="s">
        <v>1018</v>
      </c>
      <c r="W209" s="682" t="s">
        <v>1018</v>
      </c>
      <c r="X209" s="682" t="s">
        <v>1018</v>
      </c>
      <c r="Y209" s="682" t="s">
        <v>1018</v>
      </c>
      <c r="Z209" s="682" t="s">
        <v>1018</v>
      </c>
      <c r="AA209" s="682" t="s">
        <v>1018</v>
      </c>
      <c r="AB209" s="682" t="s">
        <v>1018</v>
      </c>
      <c r="AC209" s="682" t="s">
        <v>1018</v>
      </c>
      <c r="AD209" s="682" t="s">
        <v>1018</v>
      </c>
      <c r="AE209" s="682" t="s">
        <v>1018</v>
      </c>
      <c r="AF209" s="682" t="s">
        <v>1018</v>
      </c>
      <c r="AG209" s="682" t="s">
        <v>1018</v>
      </c>
      <c r="AH209" s="682" t="s">
        <v>1018</v>
      </c>
      <c r="AI209" s="682" t="s">
        <v>1016</v>
      </c>
      <c r="AJ209" s="682" t="s">
        <v>1140</v>
      </c>
      <c r="AK209" s="682" t="s">
        <v>1140</v>
      </c>
      <c r="AL209" s="682" t="s">
        <v>1141</v>
      </c>
      <c r="AM209" s="682" t="s">
        <v>1141</v>
      </c>
      <c r="AN209" s="682" t="s">
        <v>1141</v>
      </c>
      <c r="AO209" s="683" t="s">
        <v>1141</v>
      </c>
      <c r="AP209" s="619"/>
      <c r="AQ209" s="681" t="s">
        <v>1018</v>
      </c>
      <c r="AR209" s="682" t="s">
        <v>1142</v>
      </c>
      <c r="AS209" s="682" t="s">
        <v>1142</v>
      </c>
      <c r="AT209" s="682">
        <v>165.03</v>
      </c>
      <c r="AU209" s="682" t="s">
        <v>1017</v>
      </c>
      <c r="AV209" s="682" t="s">
        <v>1017</v>
      </c>
      <c r="AW209" s="682" t="s">
        <v>1017</v>
      </c>
      <c r="AX209" s="682" t="s">
        <v>1017</v>
      </c>
      <c r="AY209" s="682" t="s">
        <v>1017</v>
      </c>
      <c r="AZ209" s="682" t="s">
        <v>1017</v>
      </c>
      <c r="BA209" s="682" t="s">
        <v>1017</v>
      </c>
      <c r="BB209" s="682" t="s">
        <v>1017</v>
      </c>
      <c r="BC209" s="682" t="s">
        <v>1017</v>
      </c>
      <c r="BD209" s="682" t="s">
        <v>1017</v>
      </c>
      <c r="BE209" s="682" t="s">
        <v>1017</v>
      </c>
      <c r="BF209" s="682" t="s">
        <v>1142</v>
      </c>
      <c r="BG209" s="682" t="s">
        <v>1142</v>
      </c>
      <c r="BH209" s="682" t="s">
        <v>1142</v>
      </c>
      <c r="BI209" s="682" t="s">
        <v>1142</v>
      </c>
      <c r="BJ209" s="682" t="s">
        <v>1142</v>
      </c>
      <c r="BK209" s="682" t="s">
        <v>1142</v>
      </c>
      <c r="BL209" s="682" t="s">
        <v>1142</v>
      </c>
      <c r="BM209" s="682" t="s">
        <v>1142</v>
      </c>
      <c r="BN209" s="682" t="s">
        <v>1142</v>
      </c>
      <c r="BO209" s="682" t="s">
        <v>1142</v>
      </c>
      <c r="BP209" s="682" t="s">
        <v>1142</v>
      </c>
      <c r="BQ209" s="682" t="s">
        <v>1141</v>
      </c>
      <c r="BR209" s="682" t="s">
        <v>1141</v>
      </c>
      <c r="BS209" s="682" t="s">
        <v>1141</v>
      </c>
      <c r="BT209" s="683" t="s">
        <v>1141</v>
      </c>
      <c r="BU209" s="160"/>
    </row>
    <row r="210" spans="2:73" ht="15.75" hidden="1">
      <c r="B210" s="674" t="s">
        <v>1105</v>
      </c>
      <c r="C210" s="674" t="s">
        <v>1106</v>
      </c>
      <c r="D210" s="674" t="s">
        <v>42</v>
      </c>
      <c r="E210" s="674" t="s">
        <v>1107</v>
      </c>
      <c r="F210" s="674" t="s">
        <v>29</v>
      </c>
      <c r="G210" s="674" t="s">
        <v>1110</v>
      </c>
      <c r="H210" s="871">
        <v>2009</v>
      </c>
      <c r="I210" s="630" t="s">
        <v>1125</v>
      </c>
      <c r="J210" s="630"/>
      <c r="K210" s="619"/>
      <c r="L210" s="681" t="s">
        <v>1018</v>
      </c>
      <c r="M210" s="682" t="s">
        <v>1018</v>
      </c>
      <c r="N210" s="682" t="s">
        <v>1139</v>
      </c>
      <c r="O210" s="682">
        <v>524.92999999999995</v>
      </c>
      <c r="P210" s="682" t="s">
        <v>1139</v>
      </c>
      <c r="Q210" s="682" t="s">
        <v>1018</v>
      </c>
      <c r="R210" s="682" t="s">
        <v>1018</v>
      </c>
      <c r="S210" s="682" t="s">
        <v>1018</v>
      </c>
      <c r="T210" s="682" t="s">
        <v>1018</v>
      </c>
      <c r="U210" s="682" t="s">
        <v>1018</v>
      </c>
      <c r="V210" s="682" t="s">
        <v>1018</v>
      </c>
      <c r="W210" s="682" t="s">
        <v>1018</v>
      </c>
      <c r="X210" s="682" t="s">
        <v>1018</v>
      </c>
      <c r="Y210" s="682" t="s">
        <v>1018</v>
      </c>
      <c r="Z210" s="682" t="s">
        <v>1018</v>
      </c>
      <c r="AA210" s="682" t="s">
        <v>1018</v>
      </c>
      <c r="AB210" s="682" t="s">
        <v>1018</v>
      </c>
      <c r="AC210" s="682" t="s">
        <v>1018</v>
      </c>
      <c r="AD210" s="682" t="s">
        <v>1018</v>
      </c>
      <c r="AE210" s="682" t="s">
        <v>1018</v>
      </c>
      <c r="AF210" s="682" t="s">
        <v>1018</v>
      </c>
      <c r="AG210" s="682" t="s">
        <v>1018</v>
      </c>
      <c r="AH210" s="682" t="s">
        <v>1018</v>
      </c>
      <c r="AI210" s="682" t="s">
        <v>1016</v>
      </c>
      <c r="AJ210" s="682" t="s">
        <v>1140</v>
      </c>
      <c r="AK210" s="682" t="s">
        <v>1140</v>
      </c>
      <c r="AL210" s="682" t="s">
        <v>1141</v>
      </c>
      <c r="AM210" s="682" t="s">
        <v>1141</v>
      </c>
      <c r="AN210" s="682" t="s">
        <v>1141</v>
      </c>
      <c r="AO210" s="683" t="s">
        <v>1141</v>
      </c>
      <c r="AP210" s="619"/>
      <c r="AQ210" s="681" t="s">
        <v>1018</v>
      </c>
      <c r="AR210" s="682" t="s">
        <v>1142</v>
      </c>
      <c r="AS210" s="682" t="s">
        <v>1142</v>
      </c>
      <c r="AT210" s="682">
        <v>302.58</v>
      </c>
      <c r="AU210" s="682" t="s">
        <v>1017</v>
      </c>
      <c r="AV210" s="682" t="s">
        <v>1017</v>
      </c>
      <c r="AW210" s="682" t="s">
        <v>1017</v>
      </c>
      <c r="AX210" s="682" t="s">
        <v>1017</v>
      </c>
      <c r="AY210" s="682" t="s">
        <v>1017</v>
      </c>
      <c r="AZ210" s="682" t="s">
        <v>1017</v>
      </c>
      <c r="BA210" s="682" t="s">
        <v>1017</v>
      </c>
      <c r="BB210" s="682" t="s">
        <v>1017</v>
      </c>
      <c r="BC210" s="682" t="s">
        <v>1017</v>
      </c>
      <c r="BD210" s="682" t="s">
        <v>1017</v>
      </c>
      <c r="BE210" s="682" t="s">
        <v>1017</v>
      </c>
      <c r="BF210" s="682" t="s">
        <v>1142</v>
      </c>
      <c r="BG210" s="682" t="s">
        <v>1142</v>
      </c>
      <c r="BH210" s="682" t="s">
        <v>1142</v>
      </c>
      <c r="BI210" s="682" t="s">
        <v>1142</v>
      </c>
      <c r="BJ210" s="682" t="s">
        <v>1142</v>
      </c>
      <c r="BK210" s="682" t="s">
        <v>1142</v>
      </c>
      <c r="BL210" s="682" t="s">
        <v>1142</v>
      </c>
      <c r="BM210" s="682" t="s">
        <v>1142</v>
      </c>
      <c r="BN210" s="682" t="s">
        <v>1142</v>
      </c>
      <c r="BO210" s="682" t="s">
        <v>1142</v>
      </c>
      <c r="BP210" s="682" t="s">
        <v>1142</v>
      </c>
      <c r="BQ210" s="682" t="s">
        <v>1141</v>
      </c>
      <c r="BR210" s="682" t="s">
        <v>1141</v>
      </c>
      <c r="BS210" s="682" t="s">
        <v>1141</v>
      </c>
      <c r="BT210" s="683" t="s">
        <v>1141</v>
      </c>
      <c r="BU210" s="160"/>
    </row>
    <row r="211" spans="2:73" ht="15.75" hidden="1">
      <c r="B211" s="674" t="s">
        <v>1105</v>
      </c>
      <c r="C211" s="674" t="s">
        <v>1106</v>
      </c>
      <c r="D211" s="674" t="s">
        <v>42</v>
      </c>
      <c r="E211" s="674" t="s">
        <v>1107</v>
      </c>
      <c r="F211" s="674" t="s">
        <v>29</v>
      </c>
      <c r="G211" s="674" t="s">
        <v>1110</v>
      </c>
      <c r="H211" s="871">
        <v>2010</v>
      </c>
      <c r="I211" s="630" t="s">
        <v>1125</v>
      </c>
      <c r="J211" s="630"/>
      <c r="K211" s="619"/>
      <c r="L211" s="681" t="s">
        <v>1018</v>
      </c>
      <c r="M211" s="682" t="s">
        <v>1018</v>
      </c>
      <c r="N211" s="682" t="s">
        <v>1139</v>
      </c>
      <c r="O211" s="682">
        <v>385.65</v>
      </c>
      <c r="P211" s="682" t="s">
        <v>1139</v>
      </c>
      <c r="Q211" s="682" t="s">
        <v>1018</v>
      </c>
      <c r="R211" s="682" t="s">
        <v>1018</v>
      </c>
      <c r="S211" s="682" t="s">
        <v>1018</v>
      </c>
      <c r="T211" s="682" t="s">
        <v>1018</v>
      </c>
      <c r="U211" s="682" t="s">
        <v>1018</v>
      </c>
      <c r="V211" s="682" t="s">
        <v>1018</v>
      </c>
      <c r="W211" s="682" t="s">
        <v>1018</v>
      </c>
      <c r="X211" s="682" t="s">
        <v>1018</v>
      </c>
      <c r="Y211" s="682" t="s">
        <v>1018</v>
      </c>
      <c r="Z211" s="682" t="s">
        <v>1018</v>
      </c>
      <c r="AA211" s="682" t="s">
        <v>1018</v>
      </c>
      <c r="AB211" s="682" t="s">
        <v>1018</v>
      </c>
      <c r="AC211" s="682" t="s">
        <v>1018</v>
      </c>
      <c r="AD211" s="682" t="s">
        <v>1018</v>
      </c>
      <c r="AE211" s="682" t="s">
        <v>1018</v>
      </c>
      <c r="AF211" s="682" t="s">
        <v>1018</v>
      </c>
      <c r="AG211" s="682" t="s">
        <v>1018</v>
      </c>
      <c r="AH211" s="682" t="s">
        <v>1018</v>
      </c>
      <c r="AI211" s="682" t="s">
        <v>1016</v>
      </c>
      <c r="AJ211" s="682" t="s">
        <v>1140</v>
      </c>
      <c r="AK211" s="682" t="s">
        <v>1140</v>
      </c>
      <c r="AL211" s="682" t="s">
        <v>1141</v>
      </c>
      <c r="AM211" s="682" t="s">
        <v>1141</v>
      </c>
      <c r="AN211" s="682" t="s">
        <v>1141</v>
      </c>
      <c r="AO211" s="683" t="s">
        <v>1141</v>
      </c>
      <c r="AP211" s="619"/>
      <c r="AQ211" s="681" t="s">
        <v>1018</v>
      </c>
      <c r="AR211" s="682" t="s">
        <v>1142</v>
      </c>
      <c r="AS211" s="682" t="s">
        <v>1142</v>
      </c>
      <c r="AT211" s="682">
        <v>187.69</v>
      </c>
      <c r="AU211" s="682" t="s">
        <v>1017</v>
      </c>
      <c r="AV211" s="682" t="s">
        <v>1017</v>
      </c>
      <c r="AW211" s="682" t="s">
        <v>1017</v>
      </c>
      <c r="AX211" s="682" t="s">
        <v>1017</v>
      </c>
      <c r="AY211" s="682" t="s">
        <v>1017</v>
      </c>
      <c r="AZ211" s="682" t="s">
        <v>1017</v>
      </c>
      <c r="BA211" s="682" t="s">
        <v>1017</v>
      </c>
      <c r="BB211" s="682" t="s">
        <v>1017</v>
      </c>
      <c r="BC211" s="682" t="s">
        <v>1017</v>
      </c>
      <c r="BD211" s="682" t="s">
        <v>1017</v>
      </c>
      <c r="BE211" s="682" t="s">
        <v>1017</v>
      </c>
      <c r="BF211" s="682" t="s">
        <v>1142</v>
      </c>
      <c r="BG211" s="682" t="s">
        <v>1142</v>
      </c>
      <c r="BH211" s="682" t="s">
        <v>1142</v>
      </c>
      <c r="BI211" s="682" t="s">
        <v>1142</v>
      </c>
      <c r="BJ211" s="682" t="s">
        <v>1142</v>
      </c>
      <c r="BK211" s="682" t="s">
        <v>1142</v>
      </c>
      <c r="BL211" s="682" t="s">
        <v>1142</v>
      </c>
      <c r="BM211" s="682" t="s">
        <v>1142</v>
      </c>
      <c r="BN211" s="682" t="s">
        <v>1142</v>
      </c>
      <c r="BO211" s="682" t="s">
        <v>1142</v>
      </c>
      <c r="BP211" s="682" t="s">
        <v>1142</v>
      </c>
      <c r="BQ211" s="682" t="s">
        <v>1141</v>
      </c>
      <c r="BR211" s="682" t="s">
        <v>1141</v>
      </c>
      <c r="BS211" s="682" t="s">
        <v>1141</v>
      </c>
      <c r="BT211" s="683" t="s">
        <v>1141</v>
      </c>
      <c r="BU211" s="160"/>
    </row>
    <row r="212" spans="2:73" ht="15.75" hidden="1">
      <c r="B212" s="674" t="s">
        <v>1105</v>
      </c>
      <c r="C212" s="674" t="s">
        <v>1106</v>
      </c>
      <c r="D212" s="674" t="s">
        <v>42</v>
      </c>
      <c r="E212" s="674" t="s">
        <v>1107</v>
      </c>
      <c r="F212" s="674" t="s">
        <v>29</v>
      </c>
      <c r="G212" s="674" t="s">
        <v>1110</v>
      </c>
      <c r="H212" s="871">
        <v>2011</v>
      </c>
      <c r="I212" s="630" t="s">
        <v>1125</v>
      </c>
      <c r="J212" s="630"/>
      <c r="K212" s="619"/>
      <c r="L212" s="681" t="s">
        <v>1018</v>
      </c>
      <c r="M212" s="682" t="s">
        <v>1018</v>
      </c>
      <c r="N212" s="682" t="s">
        <v>1139</v>
      </c>
      <c r="O212" s="682">
        <v>672.25</v>
      </c>
      <c r="P212" s="682" t="s">
        <v>1139</v>
      </c>
      <c r="Q212" s="682" t="s">
        <v>1018</v>
      </c>
      <c r="R212" s="682" t="s">
        <v>1018</v>
      </c>
      <c r="S212" s="682" t="s">
        <v>1018</v>
      </c>
      <c r="T212" s="682" t="s">
        <v>1018</v>
      </c>
      <c r="U212" s="682" t="s">
        <v>1018</v>
      </c>
      <c r="V212" s="682" t="s">
        <v>1018</v>
      </c>
      <c r="W212" s="682" t="s">
        <v>1018</v>
      </c>
      <c r="X212" s="682" t="s">
        <v>1018</v>
      </c>
      <c r="Y212" s="682" t="s">
        <v>1018</v>
      </c>
      <c r="Z212" s="682" t="s">
        <v>1018</v>
      </c>
      <c r="AA212" s="682" t="s">
        <v>1018</v>
      </c>
      <c r="AB212" s="682" t="s">
        <v>1018</v>
      </c>
      <c r="AC212" s="682" t="s">
        <v>1018</v>
      </c>
      <c r="AD212" s="682" t="s">
        <v>1018</v>
      </c>
      <c r="AE212" s="682" t="s">
        <v>1018</v>
      </c>
      <c r="AF212" s="682" t="s">
        <v>1018</v>
      </c>
      <c r="AG212" s="682" t="s">
        <v>1018</v>
      </c>
      <c r="AH212" s="682" t="s">
        <v>1018</v>
      </c>
      <c r="AI212" s="682" t="s">
        <v>1016</v>
      </c>
      <c r="AJ212" s="682" t="s">
        <v>1140</v>
      </c>
      <c r="AK212" s="682" t="s">
        <v>1140</v>
      </c>
      <c r="AL212" s="682" t="s">
        <v>1141</v>
      </c>
      <c r="AM212" s="682" t="s">
        <v>1141</v>
      </c>
      <c r="AN212" s="682" t="s">
        <v>1141</v>
      </c>
      <c r="AO212" s="683" t="s">
        <v>1141</v>
      </c>
      <c r="AP212" s="619"/>
      <c r="AQ212" s="681" t="s">
        <v>1018</v>
      </c>
      <c r="AR212" s="682" t="s">
        <v>1142</v>
      </c>
      <c r="AS212" s="682" t="s">
        <v>1142</v>
      </c>
      <c r="AT212" s="682">
        <v>332.3</v>
      </c>
      <c r="AU212" s="682" t="s">
        <v>1017</v>
      </c>
      <c r="AV212" s="682" t="s">
        <v>1017</v>
      </c>
      <c r="AW212" s="682" t="s">
        <v>1017</v>
      </c>
      <c r="AX212" s="682" t="s">
        <v>1017</v>
      </c>
      <c r="AY212" s="682" t="s">
        <v>1017</v>
      </c>
      <c r="AZ212" s="682" t="s">
        <v>1017</v>
      </c>
      <c r="BA212" s="682" t="s">
        <v>1017</v>
      </c>
      <c r="BB212" s="682" t="s">
        <v>1017</v>
      </c>
      <c r="BC212" s="682" t="s">
        <v>1017</v>
      </c>
      <c r="BD212" s="682" t="s">
        <v>1017</v>
      </c>
      <c r="BE212" s="682" t="s">
        <v>1017</v>
      </c>
      <c r="BF212" s="682" t="s">
        <v>1142</v>
      </c>
      <c r="BG212" s="682" t="s">
        <v>1142</v>
      </c>
      <c r="BH212" s="682" t="s">
        <v>1142</v>
      </c>
      <c r="BI212" s="682" t="s">
        <v>1142</v>
      </c>
      <c r="BJ212" s="682" t="s">
        <v>1142</v>
      </c>
      <c r="BK212" s="682" t="s">
        <v>1142</v>
      </c>
      <c r="BL212" s="682" t="s">
        <v>1142</v>
      </c>
      <c r="BM212" s="682" t="s">
        <v>1142</v>
      </c>
      <c r="BN212" s="682" t="s">
        <v>1142</v>
      </c>
      <c r="BO212" s="682" t="s">
        <v>1142</v>
      </c>
      <c r="BP212" s="682" t="s">
        <v>1142</v>
      </c>
      <c r="BQ212" s="682" t="s">
        <v>1141</v>
      </c>
      <c r="BR212" s="682" t="s">
        <v>1141</v>
      </c>
      <c r="BS212" s="682" t="s">
        <v>1141</v>
      </c>
      <c r="BT212" s="683" t="s">
        <v>1141</v>
      </c>
      <c r="BU212" s="160"/>
    </row>
    <row r="213" spans="2:73" ht="15.75" hidden="1">
      <c r="B213" s="674" t="s">
        <v>1105</v>
      </c>
      <c r="C213" s="674" t="s">
        <v>1106</v>
      </c>
      <c r="D213" s="674" t="s">
        <v>42</v>
      </c>
      <c r="E213" s="674" t="s">
        <v>1107</v>
      </c>
      <c r="F213" s="674" t="s">
        <v>29</v>
      </c>
      <c r="G213" s="674" t="s">
        <v>1110</v>
      </c>
      <c r="H213" s="871">
        <v>2012</v>
      </c>
      <c r="I213" s="630" t="s">
        <v>1125</v>
      </c>
      <c r="J213" s="630"/>
      <c r="K213" s="619"/>
      <c r="L213" s="681" t="s">
        <v>1018</v>
      </c>
      <c r="M213" s="682" t="s">
        <v>1018</v>
      </c>
      <c r="N213" s="682" t="s">
        <v>1139</v>
      </c>
      <c r="O213" s="682">
        <v>557.86</v>
      </c>
      <c r="P213" s="682" t="s">
        <v>1139</v>
      </c>
      <c r="Q213" s="682" t="s">
        <v>1018</v>
      </c>
      <c r="R213" s="682" t="s">
        <v>1018</v>
      </c>
      <c r="S213" s="682" t="s">
        <v>1018</v>
      </c>
      <c r="T213" s="682" t="s">
        <v>1018</v>
      </c>
      <c r="U213" s="682" t="s">
        <v>1018</v>
      </c>
      <c r="V213" s="682" t="s">
        <v>1018</v>
      </c>
      <c r="W213" s="682" t="s">
        <v>1018</v>
      </c>
      <c r="X213" s="682" t="s">
        <v>1018</v>
      </c>
      <c r="Y213" s="682" t="s">
        <v>1018</v>
      </c>
      <c r="Z213" s="682" t="s">
        <v>1018</v>
      </c>
      <c r="AA213" s="682" t="s">
        <v>1018</v>
      </c>
      <c r="AB213" s="682" t="s">
        <v>1018</v>
      </c>
      <c r="AC213" s="682" t="s">
        <v>1018</v>
      </c>
      <c r="AD213" s="682" t="s">
        <v>1018</v>
      </c>
      <c r="AE213" s="682" t="s">
        <v>1018</v>
      </c>
      <c r="AF213" s="682" t="s">
        <v>1018</v>
      </c>
      <c r="AG213" s="682" t="s">
        <v>1018</v>
      </c>
      <c r="AH213" s="682" t="s">
        <v>1018</v>
      </c>
      <c r="AI213" s="682" t="s">
        <v>1016</v>
      </c>
      <c r="AJ213" s="682" t="s">
        <v>1140</v>
      </c>
      <c r="AK213" s="682" t="s">
        <v>1140</v>
      </c>
      <c r="AL213" s="682" t="s">
        <v>1141</v>
      </c>
      <c r="AM213" s="682" t="s">
        <v>1141</v>
      </c>
      <c r="AN213" s="682" t="s">
        <v>1141</v>
      </c>
      <c r="AO213" s="683" t="s">
        <v>1141</v>
      </c>
      <c r="AP213" s="619"/>
      <c r="AQ213" s="681" t="s">
        <v>1018</v>
      </c>
      <c r="AR213" s="682" t="s">
        <v>1142</v>
      </c>
      <c r="AS213" s="682" t="s">
        <v>1142</v>
      </c>
      <c r="AT213" s="682">
        <v>238.11</v>
      </c>
      <c r="AU213" s="682" t="s">
        <v>1017</v>
      </c>
      <c r="AV213" s="682" t="s">
        <v>1017</v>
      </c>
      <c r="AW213" s="682" t="s">
        <v>1017</v>
      </c>
      <c r="AX213" s="682" t="s">
        <v>1017</v>
      </c>
      <c r="AY213" s="682" t="s">
        <v>1017</v>
      </c>
      <c r="AZ213" s="682" t="s">
        <v>1017</v>
      </c>
      <c r="BA213" s="682" t="s">
        <v>1017</v>
      </c>
      <c r="BB213" s="682" t="s">
        <v>1017</v>
      </c>
      <c r="BC213" s="682" t="s">
        <v>1017</v>
      </c>
      <c r="BD213" s="682" t="s">
        <v>1017</v>
      </c>
      <c r="BE213" s="682" t="s">
        <v>1017</v>
      </c>
      <c r="BF213" s="682" t="s">
        <v>1142</v>
      </c>
      <c r="BG213" s="682" t="s">
        <v>1142</v>
      </c>
      <c r="BH213" s="682" t="s">
        <v>1142</v>
      </c>
      <c r="BI213" s="682" t="s">
        <v>1142</v>
      </c>
      <c r="BJ213" s="682" t="s">
        <v>1142</v>
      </c>
      <c r="BK213" s="682" t="s">
        <v>1142</v>
      </c>
      <c r="BL213" s="682" t="s">
        <v>1142</v>
      </c>
      <c r="BM213" s="682" t="s">
        <v>1142</v>
      </c>
      <c r="BN213" s="682" t="s">
        <v>1142</v>
      </c>
      <c r="BO213" s="682" t="s">
        <v>1142</v>
      </c>
      <c r="BP213" s="682" t="s">
        <v>1142</v>
      </c>
      <c r="BQ213" s="682" t="s">
        <v>1141</v>
      </c>
      <c r="BR213" s="682" t="s">
        <v>1141</v>
      </c>
      <c r="BS213" s="682" t="s">
        <v>1141</v>
      </c>
      <c r="BT213" s="683" t="s">
        <v>1141</v>
      </c>
      <c r="BU213" s="160"/>
    </row>
    <row r="214" spans="2:73" ht="15.75" hidden="1">
      <c r="B214" s="674" t="s">
        <v>1105</v>
      </c>
      <c r="C214" s="674" t="s">
        <v>1106</v>
      </c>
      <c r="D214" s="674" t="s">
        <v>42</v>
      </c>
      <c r="E214" s="674" t="s">
        <v>1107</v>
      </c>
      <c r="F214" s="674" t="s">
        <v>29</v>
      </c>
      <c r="G214" s="674" t="s">
        <v>1110</v>
      </c>
      <c r="H214" s="871">
        <v>2013</v>
      </c>
      <c r="I214" s="630" t="s">
        <v>1125</v>
      </c>
      <c r="J214" s="630"/>
      <c r="K214" s="619"/>
      <c r="L214" s="681" t="s">
        <v>1018</v>
      </c>
      <c r="M214" s="682" t="s">
        <v>1018</v>
      </c>
      <c r="N214" s="682" t="s">
        <v>1139</v>
      </c>
      <c r="O214" s="682">
        <v>771.41</v>
      </c>
      <c r="P214" s="682" t="s">
        <v>1139</v>
      </c>
      <c r="Q214" s="682" t="s">
        <v>1018</v>
      </c>
      <c r="R214" s="682" t="s">
        <v>1018</v>
      </c>
      <c r="S214" s="682" t="s">
        <v>1018</v>
      </c>
      <c r="T214" s="682" t="s">
        <v>1018</v>
      </c>
      <c r="U214" s="682" t="s">
        <v>1018</v>
      </c>
      <c r="V214" s="682" t="s">
        <v>1018</v>
      </c>
      <c r="W214" s="682" t="s">
        <v>1018</v>
      </c>
      <c r="X214" s="682" t="s">
        <v>1018</v>
      </c>
      <c r="Y214" s="682" t="s">
        <v>1018</v>
      </c>
      <c r="Z214" s="682" t="s">
        <v>1018</v>
      </c>
      <c r="AA214" s="682" t="s">
        <v>1018</v>
      </c>
      <c r="AB214" s="682" t="s">
        <v>1018</v>
      </c>
      <c r="AC214" s="682" t="s">
        <v>1018</v>
      </c>
      <c r="AD214" s="682" t="s">
        <v>1018</v>
      </c>
      <c r="AE214" s="682" t="s">
        <v>1018</v>
      </c>
      <c r="AF214" s="682" t="s">
        <v>1018</v>
      </c>
      <c r="AG214" s="682" t="s">
        <v>1018</v>
      </c>
      <c r="AH214" s="682" t="s">
        <v>1018</v>
      </c>
      <c r="AI214" s="682" t="s">
        <v>1016</v>
      </c>
      <c r="AJ214" s="682" t="s">
        <v>1140</v>
      </c>
      <c r="AK214" s="682" t="s">
        <v>1140</v>
      </c>
      <c r="AL214" s="682" t="s">
        <v>1141</v>
      </c>
      <c r="AM214" s="682" t="s">
        <v>1141</v>
      </c>
      <c r="AN214" s="682" t="s">
        <v>1141</v>
      </c>
      <c r="AO214" s="683" t="s">
        <v>1141</v>
      </c>
      <c r="AP214" s="619"/>
      <c r="AQ214" s="681" t="s">
        <v>1018</v>
      </c>
      <c r="AR214" s="682" t="s">
        <v>1142</v>
      </c>
      <c r="AS214" s="682" t="s">
        <v>1142</v>
      </c>
      <c r="AT214" s="682">
        <v>174.51</v>
      </c>
      <c r="AU214" s="682" t="s">
        <v>1017</v>
      </c>
      <c r="AV214" s="682" t="s">
        <v>1017</v>
      </c>
      <c r="AW214" s="682" t="s">
        <v>1017</v>
      </c>
      <c r="AX214" s="682" t="s">
        <v>1017</v>
      </c>
      <c r="AY214" s="682" t="s">
        <v>1017</v>
      </c>
      <c r="AZ214" s="682" t="s">
        <v>1017</v>
      </c>
      <c r="BA214" s="682" t="s">
        <v>1017</v>
      </c>
      <c r="BB214" s="682" t="s">
        <v>1017</v>
      </c>
      <c r="BC214" s="682" t="s">
        <v>1017</v>
      </c>
      <c r="BD214" s="682" t="s">
        <v>1017</v>
      </c>
      <c r="BE214" s="682" t="s">
        <v>1017</v>
      </c>
      <c r="BF214" s="682" t="s">
        <v>1142</v>
      </c>
      <c r="BG214" s="682" t="s">
        <v>1142</v>
      </c>
      <c r="BH214" s="682" t="s">
        <v>1142</v>
      </c>
      <c r="BI214" s="682" t="s">
        <v>1142</v>
      </c>
      <c r="BJ214" s="682" t="s">
        <v>1142</v>
      </c>
      <c r="BK214" s="682" t="s">
        <v>1142</v>
      </c>
      <c r="BL214" s="682" t="s">
        <v>1142</v>
      </c>
      <c r="BM214" s="682" t="s">
        <v>1142</v>
      </c>
      <c r="BN214" s="682" t="s">
        <v>1142</v>
      </c>
      <c r="BO214" s="682" t="s">
        <v>1142</v>
      </c>
      <c r="BP214" s="682" t="s">
        <v>1142</v>
      </c>
      <c r="BQ214" s="682" t="s">
        <v>1141</v>
      </c>
      <c r="BR214" s="682" t="s">
        <v>1141</v>
      </c>
      <c r="BS214" s="682" t="s">
        <v>1141</v>
      </c>
      <c r="BT214" s="683" t="s">
        <v>1141</v>
      </c>
      <c r="BU214" s="160"/>
    </row>
    <row r="215" spans="2:73" ht="15.75" hidden="1">
      <c r="B215" s="674" t="s">
        <v>1105</v>
      </c>
      <c r="C215" s="674" t="s">
        <v>1106</v>
      </c>
      <c r="D215" s="674" t="s">
        <v>42</v>
      </c>
      <c r="E215" s="674" t="s">
        <v>1107</v>
      </c>
      <c r="F215" s="674" t="s">
        <v>29</v>
      </c>
      <c r="G215" s="674" t="s">
        <v>1110</v>
      </c>
      <c r="H215" s="871">
        <v>2014</v>
      </c>
      <c r="I215" s="630" t="s">
        <v>1125</v>
      </c>
      <c r="J215" s="630"/>
      <c r="K215" s="619"/>
      <c r="L215" s="681" t="s">
        <v>1018</v>
      </c>
      <c r="M215" s="682" t="s">
        <v>1018</v>
      </c>
      <c r="N215" s="682" t="s">
        <v>1139</v>
      </c>
      <c r="O215" s="682">
        <v>1016.17</v>
      </c>
      <c r="P215" s="682" t="s">
        <v>1139</v>
      </c>
      <c r="Q215" s="682" t="s">
        <v>1018</v>
      </c>
      <c r="R215" s="682" t="s">
        <v>1018</v>
      </c>
      <c r="S215" s="682" t="s">
        <v>1018</v>
      </c>
      <c r="T215" s="682" t="s">
        <v>1018</v>
      </c>
      <c r="U215" s="682" t="s">
        <v>1018</v>
      </c>
      <c r="V215" s="682" t="s">
        <v>1018</v>
      </c>
      <c r="W215" s="682" t="s">
        <v>1018</v>
      </c>
      <c r="X215" s="682" t="s">
        <v>1018</v>
      </c>
      <c r="Y215" s="682" t="s">
        <v>1018</v>
      </c>
      <c r="Z215" s="682" t="s">
        <v>1018</v>
      </c>
      <c r="AA215" s="682" t="s">
        <v>1018</v>
      </c>
      <c r="AB215" s="682" t="s">
        <v>1018</v>
      </c>
      <c r="AC215" s="682" t="s">
        <v>1018</v>
      </c>
      <c r="AD215" s="682" t="s">
        <v>1018</v>
      </c>
      <c r="AE215" s="682" t="s">
        <v>1018</v>
      </c>
      <c r="AF215" s="682" t="s">
        <v>1018</v>
      </c>
      <c r="AG215" s="682" t="s">
        <v>1018</v>
      </c>
      <c r="AH215" s="682" t="s">
        <v>1018</v>
      </c>
      <c r="AI215" s="682" t="s">
        <v>1016</v>
      </c>
      <c r="AJ215" s="682" t="s">
        <v>1140</v>
      </c>
      <c r="AK215" s="682" t="s">
        <v>1140</v>
      </c>
      <c r="AL215" s="682" t="s">
        <v>1141</v>
      </c>
      <c r="AM215" s="682" t="s">
        <v>1141</v>
      </c>
      <c r="AN215" s="682" t="s">
        <v>1141</v>
      </c>
      <c r="AO215" s="683" t="s">
        <v>1141</v>
      </c>
      <c r="AP215" s="619"/>
      <c r="AQ215" s="681" t="s">
        <v>1018</v>
      </c>
      <c r="AR215" s="682" t="s">
        <v>1142</v>
      </c>
      <c r="AS215" s="682" t="s">
        <v>1142</v>
      </c>
      <c r="AT215" s="682" t="s">
        <v>1017</v>
      </c>
      <c r="AU215" s="682" t="s">
        <v>1017</v>
      </c>
      <c r="AV215" s="682" t="s">
        <v>1017</v>
      </c>
      <c r="AW215" s="682" t="s">
        <v>1017</v>
      </c>
      <c r="AX215" s="682" t="s">
        <v>1017</v>
      </c>
      <c r="AY215" s="682" t="s">
        <v>1017</v>
      </c>
      <c r="AZ215" s="682" t="s">
        <v>1017</v>
      </c>
      <c r="BA215" s="682" t="s">
        <v>1017</v>
      </c>
      <c r="BB215" s="682" t="s">
        <v>1017</v>
      </c>
      <c r="BC215" s="682" t="s">
        <v>1017</v>
      </c>
      <c r="BD215" s="682" t="s">
        <v>1017</v>
      </c>
      <c r="BE215" s="682" t="s">
        <v>1017</v>
      </c>
      <c r="BF215" s="682" t="s">
        <v>1142</v>
      </c>
      <c r="BG215" s="682" t="s">
        <v>1142</v>
      </c>
      <c r="BH215" s="682" t="s">
        <v>1142</v>
      </c>
      <c r="BI215" s="682" t="s">
        <v>1142</v>
      </c>
      <c r="BJ215" s="682" t="s">
        <v>1142</v>
      </c>
      <c r="BK215" s="682" t="s">
        <v>1142</v>
      </c>
      <c r="BL215" s="682" t="s">
        <v>1142</v>
      </c>
      <c r="BM215" s="682" t="s">
        <v>1142</v>
      </c>
      <c r="BN215" s="682" t="s">
        <v>1142</v>
      </c>
      <c r="BO215" s="682" t="s">
        <v>1142</v>
      </c>
      <c r="BP215" s="682" t="s">
        <v>1142</v>
      </c>
      <c r="BQ215" s="682" t="s">
        <v>1141</v>
      </c>
      <c r="BR215" s="682" t="s">
        <v>1141</v>
      </c>
      <c r="BS215" s="682" t="s">
        <v>1141</v>
      </c>
      <c r="BT215" s="683" t="s">
        <v>1141</v>
      </c>
      <c r="BU215" s="160"/>
    </row>
    <row r="216" spans="2:73" ht="15.75" hidden="1">
      <c r="B216" s="674" t="s">
        <v>1105</v>
      </c>
      <c r="C216" s="674" t="s">
        <v>1115</v>
      </c>
      <c r="D216" s="674" t="s">
        <v>9</v>
      </c>
      <c r="E216" s="674" t="s">
        <v>1107</v>
      </c>
      <c r="F216" s="674" t="s">
        <v>1115</v>
      </c>
      <c r="G216" s="674" t="s">
        <v>1110</v>
      </c>
      <c r="H216" s="871">
        <v>2014</v>
      </c>
      <c r="I216" s="630" t="s">
        <v>1125</v>
      </c>
      <c r="J216" s="630"/>
      <c r="K216" s="619"/>
      <c r="L216" s="681" t="s">
        <v>1018</v>
      </c>
      <c r="M216" s="682" t="s">
        <v>1018</v>
      </c>
      <c r="N216" s="682" t="s">
        <v>1139</v>
      </c>
      <c r="O216" s="682">
        <v>17093.41</v>
      </c>
      <c r="P216" s="682" t="s">
        <v>1139</v>
      </c>
      <c r="Q216" s="682" t="s">
        <v>1018</v>
      </c>
      <c r="R216" s="682" t="s">
        <v>1018</v>
      </c>
      <c r="S216" s="682" t="s">
        <v>1018</v>
      </c>
      <c r="T216" s="682" t="s">
        <v>1018</v>
      </c>
      <c r="U216" s="682" t="s">
        <v>1018</v>
      </c>
      <c r="V216" s="682" t="s">
        <v>1018</v>
      </c>
      <c r="W216" s="682" t="s">
        <v>1018</v>
      </c>
      <c r="X216" s="682" t="s">
        <v>1018</v>
      </c>
      <c r="Y216" s="682" t="s">
        <v>1018</v>
      </c>
      <c r="Z216" s="682" t="s">
        <v>1018</v>
      </c>
      <c r="AA216" s="682" t="s">
        <v>1018</v>
      </c>
      <c r="AB216" s="682" t="s">
        <v>1018</v>
      </c>
      <c r="AC216" s="682" t="s">
        <v>1018</v>
      </c>
      <c r="AD216" s="682" t="s">
        <v>1018</v>
      </c>
      <c r="AE216" s="682" t="s">
        <v>1018</v>
      </c>
      <c r="AF216" s="682" t="s">
        <v>1018</v>
      </c>
      <c r="AG216" s="682" t="s">
        <v>1018</v>
      </c>
      <c r="AH216" s="682" t="s">
        <v>1018</v>
      </c>
      <c r="AI216" s="682" t="s">
        <v>1016</v>
      </c>
      <c r="AJ216" s="682" t="s">
        <v>1140</v>
      </c>
      <c r="AK216" s="682" t="s">
        <v>1140</v>
      </c>
      <c r="AL216" s="682" t="s">
        <v>1141</v>
      </c>
      <c r="AM216" s="682" t="s">
        <v>1141</v>
      </c>
      <c r="AN216" s="682" t="s">
        <v>1141</v>
      </c>
      <c r="AO216" s="683" t="s">
        <v>1141</v>
      </c>
      <c r="AP216" s="619"/>
      <c r="AQ216" s="681" t="s">
        <v>1018</v>
      </c>
      <c r="AR216" s="682" t="s">
        <v>1142</v>
      </c>
      <c r="AS216" s="682" t="s">
        <v>1142</v>
      </c>
      <c r="AT216" s="682" t="s">
        <v>1017</v>
      </c>
      <c r="AU216" s="682" t="s">
        <v>1017</v>
      </c>
      <c r="AV216" s="682" t="s">
        <v>1017</v>
      </c>
      <c r="AW216" s="682" t="s">
        <v>1017</v>
      </c>
      <c r="AX216" s="682" t="s">
        <v>1017</v>
      </c>
      <c r="AY216" s="682" t="s">
        <v>1017</v>
      </c>
      <c r="AZ216" s="682" t="s">
        <v>1017</v>
      </c>
      <c r="BA216" s="682" t="s">
        <v>1017</v>
      </c>
      <c r="BB216" s="682" t="s">
        <v>1017</v>
      </c>
      <c r="BC216" s="682" t="s">
        <v>1017</v>
      </c>
      <c r="BD216" s="682" t="s">
        <v>1017</v>
      </c>
      <c r="BE216" s="682" t="s">
        <v>1017</v>
      </c>
      <c r="BF216" s="682" t="s">
        <v>1142</v>
      </c>
      <c r="BG216" s="682" t="s">
        <v>1142</v>
      </c>
      <c r="BH216" s="682" t="s">
        <v>1142</v>
      </c>
      <c r="BI216" s="682" t="s">
        <v>1142</v>
      </c>
      <c r="BJ216" s="682" t="s">
        <v>1142</v>
      </c>
      <c r="BK216" s="682" t="s">
        <v>1142</v>
      </c>
      <c r="BL216" s="682" t="s">
        <v>1142</v>
      </c>
      <c r="BM216" s="682" t="s">
        <v>1142</v>
      </c>
      <c r="BN216" s="682" t="s">
        <v>1142</v>
      </c>
      <c r="BO216" s="682" t="s">
        <v>1142</v>
      </c>
      <c r="BP216" s="682" t="s">
        <v>1142</v>
      </c>
      <c r="BQ216" s="682" t="s">
        <v>1141</v>
      </c>
      <c r="BR216" s="682" t="s">
        <v>1141</v>
      </c>
      <c r="BS216" s="682" t="s">
        <v>1141</v>
      </c>
      <c r="BT216" s="683" t="s">
        <v>1141</v>
      </c>
      <c r="BU216" s="160"/>
    </row>
    <row r="217" spans="2:73" ht="15.75">
      <c r="B217" s="674" t="s">
        <v>1105</v>
      </c>
      <c r="C217" s="674" t="s">
        <v>1115</v>
      </c>
      <c r="D217" s="674" t="s">
        <v>1147</v>
      </c>
      <c r="E217" s="674" t="s">
        <v>1107</v>
      </c>
      <c r="F217" s="674" t="s">
        <v>1115</v>
      </c>
      <c r="G217" s="674" t="s">
        <v>1108</v>
      </c>
      <c r="H217" s="871">
        <v>2012</v>
      </c>
      <c r="I217" s="630" t="s">
        <v>1125</v>
      </c>
      <c r="J217" s="630"/>
      <c r="K217" s="619"/>
      <c r="L217" s="681" t="s">
        <v>1018</v>
      </c>
      <c r="M217" s="682">
        <v>6.65</v>
      </c>
      <c r="N217" s="682">
        <v>5.87</v>
      </c>
      <c r="O217" s="682">
        <v>5.87</v>
      </c>
      <c r="P217" s="682">
        <v>5.87</v>
      </c>
      <c r="Q217" s="682">
        <v>5.87</v>
      </c>
      <c r="R217" s="682">
        <v>5.87</v>
      </c>
      <c r="S217" s="682">
        <v>6.65</v>
      </c>
      <c r="T217" s="682">
        <v>6.65</v>
      </c>
      <c r="U217" s="682">
        <v>6.65</v>
      </c>
      <c r="V217" s="682">
        <v>6.65</v>
      </c>
      <c r="W217" s="682">
        <v>2.41</v>
      </c>
      <c r="X217" s="682">
        <v>2.41</v>
      </c>
      <c r="Y217" s="682">
        <v>2.41</v>
      </c>
      <c r="Z217" s="682">
        <v>2.41</v>
      </c>
      <c r="AA217" s="682">
        <v>2.41</v>
      </c>
      <c r="AB217" s="682" t="s">
        <v>1018</v>
      </c>
      <c r="AC217" s="682" t="s">
        <v>1018</v>
      </c>
      <c r="AD217" s="682" t="s">
        <v>1018</v>
      </c>
      <c r="AE217" s="682" t="s">
        <v>1018</v>
      </c>
      <c r="AF217" s="682" t="s">
        <v>1018</v>
      </c>
      <c r="AG217" s="682" t="s">
        <v>1018</v>
      </c>
      <c r="AH217" s="682" t="s">
        <v>1018</v>
      </c>
      <c r="AI217" s="682" t="s">
        <v>1016</v>
      </c>
      <c r="AJ217" s="682" t="s">
        <v>1140</v>
      </c>
      <c r="AK217" s="682" t="s">
        <v>1140</v>
      </c>
      <c r="AL217" s="682" t="s">
        <v>1141</v>
      </c>
      <c r="AM217" s="682" t="s">
        <v>1141</v>
      </c>
      <c r="AN217" s="682" t="s">
        <v>1141</v>
      </c>
      <c r="AO217" s="683" t="s">
        <v>1141</v>
      </c>
      <c r="AP217" s="619"/>
      <c r="AQ217" s="681" t="s">
        <v>1018</v>
      </c>
      <c r="AR217" s="682">
        <v>5452.46</v>
      </c>
      <c r="AS217" s="682">
        <v>3877.82</v>
      </c>
      <c r="AT217" s="682">
        <v>3877.82</v>
      </c>
      <c r="AU217" s="682">
        <v>3877.82</v>
      </c>
      <c r="AV217" s="682">
        <v>3877.82</v>
      </c>
      <c r="AW217" s="682">
        <v>3877.82</v>
      </c>
      <c r="AX217" s="682">
        <v>5452.46</v>
      </c>
      <c r="AY217" s="682">
        <v>5452.46</v>
      </c>
      <c r="AZ217" s="682">
        <v>5452.46</v>
      </c>
      <c r="BA217" s="682">
        <v>5452.46</v>
      </c>
      <c r="BB217" s="682">
        <v>2543.21</v>
      </c>
      <c r="BC217" s="682">
        <v>2543.21</v>
      </c>
      <c r="BD217" s="682">
        <v>2543.21</v>
      </c>
      <c r="BE217" s="682">
        <v>2543.21</v>
      </c>
      <c r="BF217" s="682">
        <v>2543.21</v>
      </c>
      <c r="BG217" s="682" t="s">
        <v>1142</v>
      </c>
      <c r="BH217" s="682" t="s">
        <v>1142</v>
      </c>
      <c r="BI217" s="682" t="s">
        <v>1142</v>
      </c>
      <c r="BJ217" s="682" t="s">
        <v>1142</v>
      </c>
      <c r="BK217" s="682" t="s">
        <v>1142</v>
      </c>
      <c r="BL217" s="682" t="s">
        <v>1142</v>
      </c>
      <c r="BM217" s="682" t="s">
        <v>1142</v>
      </c>
      <c r="BN217" s="682" t="s">
        <v>1142</v>
      </c>
      <c r="BO217" s="682" t="s">
        <v>1142</v>
      </c>
      <c r="BP217" s="682" t="s">
        <v>1142</v>
      </c>
      <c r="BQ217" s="682" t="s">
        <v>1141</v>
      </c>
      <c r="BR217" s="682" t="s">
        <v>1141</v>
      </c>
      <c r="BS217" s="682" t="s">
        <v>1141</v>
      </c>
      <c r="BT217" s="683" t="s">
        <v>1141</v>
      </c>
      <c r="BU217" s="160"/>
    </row>
    <row r="218" spans="2:73" ht="15.75">
      <c r="B218" s="674" t="s">
        <v>1105</v>
      </c>
      <c r="C218" s="674" t="s">
        <v>1115</v>
      </c>
      <c r="D218" s="674" t="s">
        <v>1147</v>
      </c>
      <c r="E218" s="674" t="s">
        <v>1107</v>
      </c>
      <c r="F218" s="674" t="s">
        <v>1115</v>
      </c>
      <c r="G218" s="674" t="s">
        <v>1108</v>
      </c>
      <c r="H218" s="871">
        <v>2013</v>
      </c>
      <c r="I218" s="630" t="s">
        <v>1125</v>
      </c>
      <c r="J218" s="630"/>
      <c r="K218" s="619"/>
      <c r="L218" s="681" t="s">
        <v>1018</v>
      </c>
      <c r="M218" s="682" t="s">
        <v>1018</v>
      </c>
      <c r="N218" s="682">
        <v>-20.56</v>
      </c>
      <c r="O218" s="682">
        <v>-14.52</v>
      </c>
      <c r="P218" s="682">
        <v>-14.52</v>
      </c>
      <c r="Q218" s="682">
        <v>-14.7</v>
      </c>
      <c r="R218" s="682">
        <v>-8.65</v>
      </c>
      <c r="S218" s="682">
        <v>3.39</v>
      </c>
      <c r="T218" s="682">
        <v>3.39</v>
      </c>
      <c r="U218" s="682">
        <v>3.39</v>
      </c>
      <c r="V218" s="682">
        <v>3.39</v>
      </c>
      <c r="W218" s="682">
        <v>3.39</v>
      </c>
      <c r="X218" s="682">
        <v>3.39</v>
      </c>
      <c r="Y218" s="682">
        <v>3.39</v>
      </c>
      <c r="Z218" s="682">
        <v>3.39</v>
      </c>
      <c r="AA218" s="682">
        <v>3.39</v>
      </c>
      <c r="AB218" s="682">
        <v>3.39</v>
      </c>
      <c r="AC218" s="682" t="s">
        <v>1018</v>
      </c>
      <c r="AD218" s="682" t="s">
        <v>1018</v>
      </c>
      <c r="AE218" s="682" t="s">
        <v>1018</v>
      </c>
      <c r="AF218" s="682" t="s">
        <v>1018</v>
      </c>
      <c r="AG218" s="682" t="s">
        <v>1018</v>
      </c>
      <c r="AH218" s="682" t="s">
        <v>1018</v>
      </c>
      <c r="AI218" s="682" t="s">
        <v>1016</v>
      </c>
      <c r="AJ218" s="682" t="s">
        <v>1140</v>
      </c>
      <c r="AK218" s="682" t="s">
        <v>1140</v>
      </c>
      <c r="AL218" s="682" t="s">
        <v>1141</v>
      </c>
      <c r="AM218" s="682" t="s">
        <v>1141</v>
      </c>
      <c r="AN218" s="682" t="s">
        <v>1141</v>
      </c>
      <c r="AO218" s="683" t="s">
        <v>1141</v>
      </c>
      <c r="AP218" s="619"/>
      <c r="AQ218" s="681" t="s">
        <v>1018</v>
      </c>
      <c r="AR218" s="682" t="s">
        <v>1142</v>
      </c>
      <c r="AS218" s="682">
        <v>-153585.60000000001</v>
      </c>
      <c r="AT218" s="682">
        <v>-101619.24</v>
      </c>
      <c r="AU218" s="682">
        <v>-101619.24</v>
      </c>
      <c r="AV218" s="682">
        <v>-112086.93</v>
      </c>
      <c r="AW218" s="682">
        <v>-60120.57</v>
      </c>
      <c r="AX218" s="682">
        <v>12574.8</v>
      </c>
      <c r="AY218" s="682">
        <v>12574.8</v>
      </c>
      <c r="AZ218" s="682">
        <v>12574.8</v>
      </c>
      <c r="BA218" s="682">
        <v>12574.8</v>
      </c>
      <c r="BB218" s="682">
        <v>12574.8</v>
      </c>
      <c r="BC218" s="682">
        <v>12574.8</v>
      </c>
      <c r="BD218" s="682">
        <v>12574.8</v>
      </c>
      <c r="BE218" s="682">
        <v>12574.8</v>
      </c>
      <c r="BF218" s="682">
        <v>12574.8</v>
      </c>
      <c r="BG218" s="682">
        <v>12574.8</v>
      </c>
      <c r="BH218" s="682" t="s">
        <v>1142</v>
      </c>
      <c r="BI218" s="682" t="s">
        <v>1142</v>
      </c>
      <c r="BJ218" s="682" t="s">
        <v>1142</v>
      </c>
      <c r="BK218" s="682" t="s">
        <v>1142</v>
      </c>
      <c r="BL218" s="682" t="s">
        <v>1142</v>
      </c>
      <c r="BM218" s="682" t="s">
        <v>1142</v>
      </c>
      <c r="BN218" s="682" t="s">
        <v>1142</v>
      </c>
      <c r="BO218" s="682" t="s">
        <v>1142</v>
      </c>
      <c r="BP218" s="682" t="s">
        <v>1142</v>
      </c>
      <c r="BQ218" s="682" t="s">
        <v>1141</v>
      </c>
      <c r="BR218" s="682" t="s">
        <v>1141</v>
      </c>
      <c r="BS218" s="682" t="s">
        <v>1141</v>
      </c>
      <c r="BT218" s="683" t="s">
        <v>1141</v>
      </c>
      <c r="BU218" s="160"/>
    </row>
    <row r="219" spans="2:73" ht="15.75">
      <c r="B219" s="674" t="s">
        <v>1105</v>
      </c>
      <c r="C219" s="674" t="s">
        <v>1115</v>
      </c>
      <c r="D219" s="674" t="s">
        <v>1147</v>
      </c>
      <c r="E219" s="674" t="s">
        <v>1107</v>
      </c>
      <c r="F219" s="674" t="s">
        <v>1115</v>
      </c>
      <c r="G219" s="674" t="s">
        <v>1108</v>
      </c>
      <c r="H219" s="871">
        <v>2014</v>
      </c>
      <c r="I219" s="630" t="s">
        <v>1125</v>
      </c>
      <c r="J219" s="630"/>
      <c r="K219" s="619"/>
      <c r="L219" s="681" t="s">
        <v>1018</v>
      </c>
      <c r="M219" s="682" t="s">
        <v>1018</v>
      </c>
      <c r="N219" s="682" t="s">
        <v>1139</v>
      </c>
      <c r="O219" s="682">
        <v>41.09</v>
      </c>
      <c r="P219" s="682">
        <v>41.09</v>
      </c>
      <c r="Q219" s="682">
        <v>40.76</v>
      </c>
      <c r="R219" s="682">
        <v>40.76</v>
      </c>
      <c r="S219" s="682">
        <v>40.76</v>
      </c>
      <c r="T219" s="682">
        <v>40.76</v>
      </c>
      <c r="U219" s="682">
        <v>40.76</v>
      </c>
      <c r="V219" s="682">
        <v>40.76</v>
      </c>
      <c r="W219" s="682">
        <v>40.76</v>
      </c>
      <c r="X219" s="682">
        <v>40.76</v>
      </c>
      <c r="Y219" s="682">
        <v>40.76</v>
      </c>
      <c r="Z219" s="682">
        <v>38.520000000000003</v>
      </c>
      <c r="AA219" s="682">
        <v>25</v>
      </c>
      <c r="AB219" s="682">
        <v>25</v>
      </c>
      <c r="AC219" s="682">
        <v>25</v>
      </c>
      <c r="AD219" s="682" t="s">
        <v>1018</v>
      </c>
      <c r="AE219" s="682" t="s">
        <v>1018</v>
      </c>
      <c r="AF219" s="682" t="s">
        <v>1018</v>
      </c>
      <c r="AG219" s="682" t="s">
        <v>1018</v>
      </c>
      <c r="AH219" s="682" t="s">
        <v>1018</v>
      </c>
      <c r="AI219" s="682" t="s">
        <v>1016</v>
      </c>
      <c r="AJ219" s="682" t="s">
        <v>1140</v>
      </c>
      <c r="AK219" s="682" t="s">
        <v>1140</v>
      </c>
      <c r="AL219" s="682" t="s">
        <v>1141</v>
      </c>
      <c r="AM219" s="682" t="s">
        <v>1141</v>
      </c>
      <c r="AN219" s="682" t="s">
        <v>1141</v>
      </c>
      <c r="AO219" s="683" t="s">
        <v>1141</v>
      </c>
      <c r="AP219" s="619"/>
      <c r="AQ219" s="681" t="s">
        <v>1018</v>
      </c>
      <c r="AR219" s="682" t="s">
        <v>1142</v>
      </c>
      <c r="AS219" s="682" t="s">
        <v>1142</v>
      </c>
      <c r="AT219" s="682">
        <v>1056691.7</v>
      </c>
      <c r="AU219" s="682">
        <v>1056691.7</v>
      </c>
      <c r="AV219" s="682">
        <v>1055204.76</v>
      </c>
      <c r="AW219" s="682">
        <v>1055204.76</v>
      </c>
      <c r="AX219" s="682">
        <v>1055204.76</v>
      </c>
      <c r="AY219" s="682">
        <v>1055204.76</v>
      </c>
      <c r="AZ219" s="682">
        <v>1055204.76</v>
      </c>
      <c r="BA219" s="682">
        <v>1055204.76</v>
      </c>
      <c r="BB219" s="682">
        <v>1055204.76</v>
      </c>
      <c r="BC219" s="682">
        <v>1055204.76</v>
      </c>
      <c r="BD219" s="682">
        <v>1055204.76</v>
      </c>
      <c r="BE219" s="682">
        <v>1042262.9</v>
      </c>
      <c r="BF219" s="682">
        <v>635665.36</v>
      </c>
      <c r="BG219" s="682">
        <v>635665.36</v>
      </c>
      <c r="BH219" s="682">
        <v>635665.36</v>
      </c>
      <c r="BI219" s="682" t="s">
        <v>1142</v>
      </c>
      <c r="BJ219" s="682" t="s">
        <v>1142</v>
      </c>
      <c r="BK219" s="682" t="s">
        <v>1142</v>
      </c>
      <c r="BL219" s="682" t="s">
        <v>1142</v>
      </c>
      <c r="BM219" s="682" t="s">
        <v>1142</v>
      </c>
      <c r="BN219" s="682" t="s">
        <v>1142</v>
      </c>
      <c r="BO219" s="682" t="s">
        <v>1142</v>
      </c>
      <c r="BP219" s="682" t="s">
        <v>1142</v>
      </c>
      <c r="BQ219" s="682" t="s">
        <v>1141</v>
      </c>
      <c r="BR219" s="682" t="s">
        <v>1141</v>
      </c>
      <c r="BS219" s="682" t="s">
        <v>1141</v>
      </c>
      <c r="BT219" s="683" t="s">
        <v>1141</v>
      </c>
      <c r="BU219" s="160"/>
    </row>
    <row r="220" spans="2:73" ht="15.75">
      <c r="B220" s="674"/>
      <c r="C220" s="674" t="s">
        <v>95</v>
      </c>
      <c r="D220" s="674"/>
      <c r="E220" s="674"/>
      <c r="F220" s="674"/>
      <c r="G220" s="674"/>
      <c r="H220" s="674"/>
      <c r="I220" s="630"/>
      <c r="J220" s="630"/>
      <c r="K220" s="619"/>
      <c r="L220" s="681"/>
      <c r="M220" s="682"/>
      <c r="N220" s="682"/>
      <c r="O220" s="682"/>
      <c r="P220" s="682">
        <v>38</v>
      </c>
      <c r="Q220" s="682">
        <v>37</v>
      </c>
      <c r="R220" s="682">
        <v>37</v>
      </c>
      <c r="S220" s="682">
        <v>37</v>
      </c>
      <c r="T220" s="682">
        <v>37</v>
      </c>
      <c r="U220" s="682">
        <v>37</v>
      </c>
      <c r="V220" s="682">
        <v>37</v>
      </c>
      <c r="W220" s="682">
        <v>37</v>
      </c>
      <c r="X220" s="682">
        <v>37</v>
      </c>
      <c r="Y220" s="682">
        <v>37</v>
      </c>
      <c r="Z220" s="682">
        <v>32</v>
      </c>
      <c r="AA220" s="682">
        <v>32</v>
      </c>
      <c r="AB220" s="682">
        <v>32</v>
      </c>
      <c r="AC220" s="682">
        <v>32</v>
      </c>
      <c r="AD220" s="682">
        <v>32</v>
      </c>
      <c r="AE220" s="682">
        <v>32</v>
      </c>
      <c r="AF220" s="682">
        <v>13</v>
      </c>
      <c r="AG220" s="682">
        <v>13</v>
      </c>
      <c r="AH220" s="682">
        <v>13</v>
      </c>
      <c r="AI220" s="682">
        <v>13</v>
      </c>
      <c r="AJ220" s="682">
        <v>0</v>
      </c>
      <c r="AK220" s="682">
        <v>0</v>
      </c>
      <c r="AL220" s="682">
        <v>0</v>
      </c>
      <c r="AM220" s="682">
        <v>0</v>
      </c>
      <c r="AN220" s="682">
        <v>0</v>
      </c>
      <c r="AO220" s="683">
        <v>0</v>
      </c>
      <c r="AP220" s="619"/>
      <c r="AQ220" s="681"/>
      <c r="AR220" s="682"/>
      <c r="AS220" s="682"/>
      <c r="AT220" s="682"/>
      <c r="AU220" s="682">
        <v>585232</v>
      </c>
      <c r="AV220" s="682">
        <v>580190</v>
      </c>
      <c r="AW220" s="682">
        <v>580190</v>
      </c>
      <c r="AX220" s="682">
        <v>580190</v>
      </c>
      <c r="AY220" s="682">
        <v>580190</v>
      </c>
      <c r="AZ220" s="682">
        <v>580190</v>
      </c>
      <c r="BA220" s="682">
        <v>580190</v>
      </c>
      <c r="BB220" s="682">
        <v>580033</v>
      </c>
      <c r="BC220" s="682">
        <v>580033</v>
      </c>
      <c r="BD220" s="682">
        <v>580033</v>
      </c>
      <c r="BE220" s="682">
        <v>518769</v>
      </c>
      <c r="BF220" s="682">
        <v>516204</v>
      </c>
      <c r="BG220" s="682">
        <v>516204</v>
      </c>
      <c r="BH220" s="682">
        <v>515276</v>
      </c>
      <c r="BI220" s="682">
        <v>515276</v>
      </c>
      <c r="BJ220" s="682">
        <v>515003</v>
      </c>
      <c r="BK220" s="682">
        <v>202745</v>
      </c>
      <c r="BL220" s="682">
        <v>202745</v>
      </c>
      <c r="BM220" s="682">
        <v>202745</v>
      </c>
      <c r="BN220" s="682">
        <v>202745</v>
      </c>
      <c r="BO220" s="682">
        <v>0</v>
      </c>
      <c r="BP220" s="682">
        <v>0</v>
      </c>
      <c r="BQ220" s="682">
        <v>0</v>
      </c>
      <c r="BR220" s="682">
        <v>0</v>
      </c>
      <c r="BS220" s="682">
        <v>0</v>
      </c>
      <c r="BT220" s="683">
        <v>0</v>
      </c>
      <c r="BU220" s="160"/>
    </row>
    <row r="221" spans="2:73" ht="15.75">
      <c r="B221" s="674"/>
      <c r="C221" s="674" t="s">
        <v>96</v>
      </c>
      <c r="D221" s="674"/>
      <c r="E221" s="674"/>
      <c r="F221" s="674"/>
      <c r="G221" s="674"/>
      <c r="H221" s="674"/>
      <c r="I221" s="630"/>
      <c r="J221" s="630"/>
      <c r="K221" s="619"/>
      <c r="L221" s="681"/>
      <c r="M221" s="682"/>
      <c r="N221" s="682"/>
      <c r="O221" s="682"/>
      <c r="P221" s="682">
        <v>102</v>
      </c>
      <c r="Q221" s="682">
        <v>99</v>
      </c>
      <c r="R221" s="682">
        <v>99</v>
      </c>
      <c r="S221" s="682">
        <v>99</v>
      </c>
      <c r="T221" s="682">
        <v>99</v>
      </c>
      <c r="U221" s="682">
        <v>99</v>
      </c>
      <c r="V221" s="682">
        <v>99</v>
      </c>
      <c r="W221" s="682">
        <v>99</v>
      </c>
      <c r="X221" s="682">
        <v>99</v>
      </c>
      <c r="Y221" s="682">
        <v>99</v>
      </c>
      <c r="Z221" s="682">
        <v>74</v>
      </c>
      <c r="AA221" s="682">
        <v>64</v>
      </c>
      <c r="AB221" s="682">
        <v>64</v>
      </c>
      <c r="AC221" s="682">
        <v>64</v>
      </c>
      <c r="AD221" s="682">
        <v>64</v>
      </c>
      <c r="AE221" s="682">
        <v>64</v>
      </c>
      <c r="AF221" s="682">
        <v>43</v>
      </c>
      <c r="AG221" s="682">
        <v>43</v>
      </c>
      <c r="AH221" s="682">
        <v>43</v>
      </c>
      <c r="AI221" s="682">
        <v>43</v>
      </c>
      <c r="AJ221" s="682">
        <v>0</v>
      </c>
      <c r="AK221" s="682">
        <v>0</v>
      </c>
      <c r="AL221" s="682">
        <v>0</v>
      </c>
      <c r="AM221" s="682">
        <v>0</v>
      </c>
      <c r="AN221" s="682">
        <v>0</v>
      </c>
      <c r="AO221" s="683">
        <v>0</v>
      </c>
      <c r="AP221" s="619"/>
      <c r="AQ221" s="681"/>
      <c r="AR221" s="682"/>
      <c r="AS221" s="682"/>
      <c r="AT221" s="682"/>
      <c r="AU221" s="682">
        <v>1375807</v>
      </c>
      <c r="AV221" s="682">
        <v>1328446</v>
      </c>
      <c r="AW221" s="682">
        <v>1328446</v>
      </c>
      <c r="AX221" s="682">
        <v>1328446</v>
      </c>
      <c r="AY221" s="682">
        <v>1328446</v>
      </c>
      <c r="AZ221" s="682">
        <v>1328446</v>
      </c>
      <c r="BA221" s="682">
        <v>1328446</v>
      </c>
      <c r="BB221" s="682">
        <v>1328446</v>
      </c>
      <c r="BC221" s="682">
        <v>1328446</v>
      </c>
      <c r="BD221" s="682">
        <v>1328446</v>
      </c>
      <c r="BE221" s="682">
        <v>1178266</v>
      </c>
      <c r="BF221" s="682">
        <v>1018592</v>
      </c>
      <c r="BG221" s="682">
        <v>1018592</v>
      </c>
      <c r="BH221" s="682">
        <v>1018592</v>
      </c>
      <c r="BI221" s="682">
        <v>1018592</v>
      </c>
      <c r="BJ221" s="682">
        <v>1018592</v>
      </c>
      <c r="BK221" s="682">
        <v>686140</v>
      </c>
      <c r="BL221" s="682">
        <v>686140</v>
      </c>
      <c r="BM221" s="682">
        <v>686140</v>
      </c>
      <c r="BN221" s="682">
        <v>686140</v>
      </c>
      <c r="BO221" s="682">
        <v>0</v>
      </c>
      <c r="BP221" s="682">
        <v>0</v>
      </c>
      <c r="BQ221" s="682">
        <v>0</v>
      </c>
      <c r="BR221" s="682">
        <v>0</v>
      </c>
      <c r="BS221" s="682">
        <v>0</v>
      </c>
      <c r="BT221" s="683">
        <v>0</v>
      </c>
      <c r="BU221" s="160"/>
    </row>
    <row r="222" spans="2:73" ht="15.75">
      <c r="B222" s="674"/>
      <c r="C222" s="674" t="s">
        <v>97</v>
      </c>
      <c r="D222" s="674"/>
      <c r="E222" s="674"/>
      <c r="F222" s="674"/>
      <c r="G222" s="674"/>
      <c r="H222" s="674"/>
      <c r="I222" s="630"/>
      <c r="J222" s="630"/>
      <c r="K222" s="619"/>
      <c r="L222" s="681"/>
      <c r="M222" s="682"/>
      <c r="N222" s="682"/>
      <c r="O222" s="682"/>
      <c r="P222" s="682">
        <v>13</v>
      </c>
      <c r="Q222" s="682">
        <v>13</v>
      </c>
      <c r="R222" s="682">
        <v>13</v>
      </c>
      <c r="S222" s="682">
        <v>13</v>
      </c>
      <c r="T222" s="682">
        <v>7</v>
      </c>
      <c r="U222" s="682">
        <v>0</v>
      </c>
      <c r="V222" s="682">
        <v>0</v>
      </c>
      <c r="W222" s="682">
        <v>0</v>
      </c>
      <c r="X222" s="682">
        <v>0</v>
      </c>
      <c r="Y222" s="682">
        <v>0</v>
      </c>
      <c r="Z222" s="682">
        <v>0</v>
      </c>
      <c r="AA222" s="682">
        <v>0</v>
      </c>
      <c r="AB222" s="682">
        <v>0</v>
      </c>
      <c r="AC222" s="682">
        <v>0</v>
      </c>
      <c r="AD222" s="682">
        <v>0</v>
      </c>
      <c r="AE222" s="682">
        <v>0</v>
      </c>
      <c r="AF222" s="682">
        <v>0</v>
      </c>
      <c r="AG222" s="682">
        <v>0</v>
      </c>
      <c r="AH222" s="682">
        <v>0</v>
      </c>
      <c r="AI222" s="682">
        <v>0</v>
      </c>
      <c r="AJ222" s="682">
        <v>0</v>
      </c>
      <c r="AK222" s="682">
        <v>0</v>
      </c>
      <c r="AL222" s="682">
        <v>0</v>
      </c>
      <c r="AM222" s="682">
        <v>0</v>
      </c>
      <c r="AN222" s="682">
        <v>0</v>
      </c>
      <c r="AO222" s="683">
        <v>0</v>
      </c>
      <c r="AP222" s="619"/>
      <c r="AQ222" s="681"/>
      <c r="AR222" s="682"/>
      <c r="AS222" s="682"/>
      <c r="AT222" s="682"/>
      <c r="AU222" s="682">
        <v>86849</v>
      </c>
      <c r="AV222" s="682">
        <v>86849</v>
      </c>
      <c r="AW222" s="682">
        <v>86849</v>
      </c>
      <c r="AX222" s="682">
        <v>86432</v>
      </c>
      <c r="AY222" s="682">
        <v>47616</v>
      </c>
      <c r="AZ222" s="682">
        <v>0</v>
      </c>
      <c r="BA222" s="682">
        <v>0</v>
      </c>
      <c r="BB222" s="682">
        <v>0</v>
      </c>
      <c r="BC222" s="682">
        <v>0</v>
      </c>
      <c r="BD222" s="682">
        <v>0</v>
      </c>
      <c r="BE222" s="682">
        <v>0</v>
      </c>
      <c r="BF222" s="682">
        <v>0</v>
      </c>
      <c r="BG222" s="682">
        <v>0</v>
      </c>
      <c r="BH222" s="682">
        <v>0</v>
      </c>
      <c r="BI222" s="682">
        <v>0</v>
      </c>
      <c r="BJ222" s="682">
        <v>0</v>
      </c>
      <c r="BK222" s="682">
        <v>0</v>
      </c>
      <c r="BL222" s="682">
        <v>0</v>
      </c>
      <c r="BM222" s="682">
        <v>0</v>
      </c>
      <c r="BN222" s="682">
        <v>0</v>
      </c>
      <c r="BO222" s="682">
        <v>0</v>
      </c>
      <c r="BP222" s="682">
        <v>0</v>
      </c>
      <c r="BQ222" s="682">
        <v>0</v>
      </c>
      <c r="BR222" s="682">
        <v>0</v>
      </c>
      <c r="BS222" s="682">
        <v>0</v>
      </c>
      <c r="BT222" s="683">
        <v>0</v>
      </c>
      <c r="BU222" s="160"/>
    </row>
    <row r="223" spans="2:73" ht="15.75">
      <c r="B223" s="674"/>
      <c r="C223" s="674" t="s">
        <v>663</v>
      </c>
      <c r="D223" s="674"/>
      <c r="E223" s="674"/>
      <c r="F223" s="674"/>
      <c r="G223" s="674"/>
      <c r="H223" s="674"/>
      <c r="I223" s="630"/>
      <c r="J223" s="630"/>
      <c r="K223" s="619"/>
      <c r="L223" s="681"/>
      <c r="M223" s="682"/>
      <c r="N223" s="682"/>
      <c r="O223" s="682"/>
      <c r="P223" s="682">
        <v>783</v>
      </c>
      <c r="Q223" s="682">
        <v>783</v>
      </c>
      <c r="R223" s="682">
        <v>783</v>
      </c>
      <c r="S223" s="682">
        <v>783</v>
      </c>
      <c r="T223" s="682">
        <v>783</v>
      </c>
      <c r="U223" s="682">
        <v>783</v>
      </c>
      <c r="V223" s="682">
        <v>783</v>
      </c>
      <c r="W223" s="682">
        <v>783</v>
      </c>
      <c r="X223" s="682">
        <v>783</v>
      </c>
      <c r="Y223" s="682">
        <v>783</v>
      </c>
      <c r="Z223" s="682">
        <v>783</v>
      </c>
      <c r="AA223" s="682">
        <v>783</v>
      </c>
      <c r="AB223" s="682">
        <v>783</v>
      </c>
      <c r="AC223" s="682">
        <v>783</v>
      </c>
      <c r="AD223" s="682">
        <v>783</v>
      </c>
      <c r="AE223" s="682">
        <v>783</v>
      </c>
      <c r="AF223" s="682">
        <v>783</v>
      </c>
      <c r="AG223" s="682">
        <v>783</v>
      </c>
      <c r="AH223" s="682">
        <v>696</v>
      </c>
      <c r="AI223" s="682">
        <v>0</v>
      </c>
      <c r="AJ223" s="682">
        <v>0</v>
      </c>
      <c r="AK223" s="682">
        <v>0</v>
      </c>
      <c r="AL223" s="682">
        <v>0</v>
      </c>
      <c r="AM223" s="682">
        <v>0</v>
      </c>
      <c r="AN223" s="682">
        <v>0</v>
      </c>
      <c r="AO223" s="683">
        <v>0</v>
      </c>
      <c r="AP223" s="619"/>
      <c r="AQ223" s="681"/>
      <c r="AR223" s="682"/>
      <c r="AS223" s="682"/>
      <c r="AT223" s="682"/>
      <c r="AU223" s="682">
        <v>1477035</v>
      </c>
      <c r="AV223" s="682">
        <v>1477035</v>
      </c>
      <c r="AW223" s="682">
        <v>1477035</v>
      </c>
      <c r="AX223" s="682">
        <v>1477035</v>
      </c>
      <c r="AY223" s="682">
        <v>1477035</v>
      </c>
      <c r="AZ223" s="682">
        <v>1477035</v>
      </c>
      <c r="BA223" s="682">
        <v>1477035</v>
      </c>
      <c r="BB223" s="682">
        <v>1477035</v>
      </c>
      <c r="BC223" s="682">
        <v>1477035</v>
      </c>
      <c r="BD223" s="682">
        <v>1477035</v>
      </c>
      <c r="BE223" s="682">
        <v>1477035</v>
      </c>
      <c r="BF223" s="682">
        <v>1477035</v>
      </c>
      <c r="BG223" s="682">
        <v>1477035</v>
      </c>
      <c r="BH223" s="682">
        <v>1477035</v>
      </c>
      <c r="BI223" s="682">
        <v>1477035</v>
      </c>
      <c r="BJ223" s="682">
        <v>1477035</v>
      </c>
      <c r="BK223" s="682">
        <v>1477035</v>
      </c>
      <c r="BL223" s="682">
        <v>1477035</v>
      </c>
      <c r="BM223" s="682">
        <v>1399353</v>
      </c>
      <c r="BN223" s="682">
        <v>0</v>
      </c>
      <c r="BO223" s="682">
        <v>0</v>
      </c>
      <c r="BP223" s="682">
        <v>0</v>
      </c>
      <c r="BQ223" s="682">
        <v>0</v>
      </c>
      <c r="BR223" s="682">
        <v>0</v>
      </c>
      <c r="BS223" s="682">
        <v>0</v>
      </c>
      <c r="BT223" s="683">
        <v>0</v>
      </c>
      <c r="BU223" s="160"/>
    </row>
    <row r="224" spans="2:73" ht="15.75">
      <c r="B224" s="674"/>
      <c r="C224" s="674" t="s">
        <v>98</v>
      </c>
      <c r="D224" s="674"/>
      <c r="E224" s="674"/>
      <c r="F224" s="674"/>
      <c r="G224" s="674"/>
      <c r="H224" s="674"/>
      <c r="I224" s="630"/>
      <c r="J224" s="630"/>
      <c r="K224" s="619"/>
      <c r="L224" s="681"/>
      <c r="M224" s="682"/>
      <c r="N224" s="682"/>
      <c r="O224" s="682"/>
      <c r="P224" s="682">
        <v>62</v>
      </c>
      <c r="Q224" s="682">
        <v>62</v>
      </c>
      <c r="R224" s="682">
        <v>62</v>
      </c>
      <c r="S224" s="682">
        <v>62</v>
      </c>
      <c r="T224" s="682">
        <v>62</v>
      </c>
      <c r="U224" s="682">
        <v>62</v>
      </c>
      <c r="V224" s="682">
        <v>62</v>
      </c>
      <c r="W224" s="682">
        <v>62</v>
      </c>
      <c r="X224" s="682">
        <v>62</v>
      </c>
      <c r="Y224" s="682">
        <v>62</v>
      </c>
      <c r="Z224" s="682">
        <v>62</v>
      </c>
      <c r="AA224" s="682">
        <v>62</v>
      </c>
      <c r="AB224" s="682">
        <v>62</v>
      </c>
      <c r="AC224" s="682">
        <v>62</v>
      </c>
      <c r="AD224" s="682">
        <v>62</v>
      </c>
      <c r="AE224" s="682">
        <v>62</v>
      </c>
      <c r="AF224" s="682">
        <v>62</v>
      </c>
      <c r="AG224" s="682">
        <v>62</v>
      </c>
      <c r="AH224" s="682">
        <v>62</v>
      </c>
      <c r="AI224" s="682">
        <v>62</v>
      </c>
      <c r="AJ224" s="682">
        <v>57</v>
      </c>
      <c r="AK224" s="682">
        <v>57</v>
      </c>
      <c r="AL224" s="682">
        <v>57</v>
      </c>
      <c r="AM224" s="682">
        <v>0</v>
      </c>
      <c r="AN224" s="682">
        <v>0</v>
      </c>
      <c r="AO224" s="683">
        <v>0</v>
      </c>
      <c r="AP224" s="619"/>
      <c r="AQ224" s="681"/>
      <c r="AR224" s="682"/>
      <c r="AS224" s="682"/>
      <c r="AT224" s="682"/>
      <c r="AU224" s="682">
        <v>219469</v>
      </c>
      <c r="AV224" s="682">
        <v>219469</v>
      </c>
      <c r="AW224" s="682">
        <v>219469</v>
      </c>
      <c r="AX224" s="682">
        <v>219469</v>
      </c>
      <c r="AY224" s="682">
        <v>219469</v>
      </c>
      <c r="AZ224" s="682">
        <v>219469</v>
      </c>
      <c r="BA224" s="682">
        <v>219469</v>
      </c>
      <c r="BB224" s="682">
        <v>219469</v>
      </c>
      <c r="BC224" s="682">
        <v>219469</v>
      </c>
      <c r="BD224" s="682">
        <v>219469</v>
      </c>
      <c r="BE224" s="682">
        <v>219469</v>
      </c>
      <c r="BF224" s="682">
        <v>219469</v>
      </c>
      <c r="BG224" s="682">
        <v>219469</v>
      </c>
      <c r="BH224" s="682">
        <v>219469</v>
      </c>
      <c r="BI224" s="682">
        <v>219469</v>
      </c>
      <c r="BJ224" s="682">
        <v>219469</v>
      </c>
      <c r="BK224" s="682">
        <v>219469</v>
      </c>
      <c r="BL224" s="682">
        <v>219469</v>
      </c>
      <c r="BM224" s="682">
        <v>219469</v>
      </c>
      <c r="BN224" s="682">
        <v>219469</v>
      </c>
      <c r="BO224" s="682">
        <v>143902</v>
      </c>
      <c r="BP224" s="682">
        <v>143902</v>
      </c>
      <c r="BQ224" s="682">
        <v>143902</v>
      </c>
      <c r="BR224" s="682">
        <v>0</v>
      </c>
      <c r="BS224" s="682">
        <v>0</v>
      </c>
      <c r="BT224" s="683">
        <v>0</v>
      </c>
      <c r="BU224" s="160"/>
    </row>
    <row r="225" spans="2:73" ht="15.75">
      <c r="B225" s="674"/>
      <c r="C225" s="674" t="s">
        <v>99</v>
      </c>
      <c r="D225" s="674"/>
      <c r="E225" s="674"/>
      <c r="F225" s="674"/>
      <c r="G225" s="674"/>
      <c r="H225" s="674"/>
      <c r="I225" s="630"/>
      <c r="J225" s="630"/>
      <c r="K225" s="619"/>
      <c r="L225" s="681"/>
      <c r="M225" s="682"/>
      <c r="N225" s="682"/>
      <c r="O225" s="682"/>
      <c r="P225" s="682">
        <v>106</v>
      </c>
      <c r="Q225" s="682">
        <v>106</v>
      </c>
      <c r="R225" s="682">
        <v>106</v>
      </c>
      <c r="S225" s="682">
        <v>106</v>
      </c>
      <c r="T225" s="682">
        <v>0</v>
      </c>
      <c r="U225" s="682">
        <v>0</v>
      </c>
      <c r="V225" s="682">
        <v>0</v>
      </c>
      <c r="W225" s="682">
        <v>0</v>
      </c>
      <c r="X225" s="682">
        <v>0</v>
      </c>
      <c r="Y225" s="682">
        <v>0</v>
      </c>
      <c r="Z225" s="682">
        <v>0</v>
      </c>
      <c r="AA225" s="682">
        <v>0</v>
      </c>
      <c r="AB225" s="682">
        <v>0</v>
      </c>
      <c r="AC225" s="682">
        <v>0</v>
      </c>
      <c r="AD225" s="682">
        <v>0</v>
      </c>
      <c r="AE225" s="682">
        <v>0</v>
      </c>
      <c r="AF225" s="682">
        <v>0</v>
      </c>
      <c r="AG225" s="682">
        <v>0</v>
      </c>
      <c r="AH225" s="682">
        <v>0</v>
      </c>
      <c r="AI225" s="682">
        <v>0</v>
      </c>
      <c r="AJ225" s="682">
        <v>0</v>
      </c>
      <c r="AK225" s="682">
        <v>0</v>
      </c>
      <c r="AL225" s="682">
        <v>0</v>
      </c>
      <c r="AM225" s="682">
        <v>0</v>
      </c>
      <c r="AN225" s="682">
        <v>0</v>
      </c>
      <c r="AO225" s="683">
        <v>0</v>
      </c>
      <c r="AP225" s="619"/>
      <c r="AQ225" s="681"/>
      <c r="AR225" s="682"/>
      <c r="AS225" s="682"/>
      <c r="AT225" s="682"/>
      <c r="AU225" s="682">
        <v>499499</v>
      </c>
      <c r="AV225" s="682">
        <v>499499</v>
      </c>
      <c r="AW225" s="682">
        <v>499499</v>
      </c>
      <c r="AX225" s="682">
        <v>499499</v>
      </c>
      <c r="AY225" s="682">
        <v>0</v>
      </c>
      <c r="AZ225" s="682">
        <v>0</v>
      </c>
      <c r="BA225" s="682">
        <v>0</v>
      </c>
      <c r="BB225" s="682">
        <v>0</v>
      </c>
      <c r="BC225" s="682">
        <v>0</v>
      </c>
      <c r="BD225" s="682">
        <v>0</v>
      </c>
      <c r="BE225" s="682">
        <v>0</v>
      </c>
      <c r="BF225" s="682">
        <v>0</v>
      </c>
      <c r="BG225" s="682">
        <v>0</v>
      </c>
      <c r="BH225" s="682">
        <v>0</v>
      </c>
      <c r="BI225" s="682">
        <v>0</v>
      </c>
      <c r="BJ225" s="682">
        <v>0</v>
      </c>
      <c r="BK225" s="682">
        <v>0</v>
      </c>
      <c r="BL225" s="682">
        <v>0</v>
      </c>
      <c r="BM225" s="682">
        <v>0</v>
      </c>
      <c r="BN225" s="682">
        <v>0</v>
      </c>
      <c r="BO225" s="682">
        <v>0</v>
      </c>
      <c r="BP225" s="682">
        <v>0</v>
      </c>
      <c r="BQ225" s="682">
        <v>0</v>
      </c>
      <c r="BR225" s="682">
        <v>0</v>
      </c>
      <c r="BS225" s="682">
        <v>0</v>
      </c>
      <c r="BT225" s="683">
        <v>0</v>
      </c>
      <c r="BU225" s="160"/>
    </row>
    <row r="226" spans="2:73" ht="15.75">
      <c r="B226" s="674"/>
      <c r="C226" s="674" t="s">
        <v>100</v>
      </c>
      <c r="D226" s="674"/>
      <c r="E226" s="674"/>
      <c r="F226" s="674"/>
      <c r="G226" s="674"/>
      <c r="H226" s="674"/>
      <c r="I226" s="630"/>
      <c r="J226" s="630"/>
      <c r="K226" s="619"/>
      <c r="L226" s="681"/>
      <c r="M226" s="682"/>
      <c r="N226" s="682"/>
      <c r="O226" s="682"/>
      <c r="P226" s="682">
        <v>2370</v>
      </c>
      <c r="Q226" s="682">
        <v>2370</v>
      </c>
      <c r="R226" s="682">
        <v>2330</v>
      </c>
      <c r="S226" s="682">
        <v>2330</v>
      </c>
      <c r="T226" s="682">
        <v>2330</v>
      </c>
      <c r="U226" s="682">
        <v>2324</v>
      </c>
      <c r="V226" s="682">
        <v>2246</v>
      </c>
      <c r="W226" s="682">
        <v>2246</v>
      </c>
      <c r="X226" s="682">
        <v>2190</v>
      </c>
      <c r="Y226" s="682">
        <v>1936</v>
      </c>
      <c r="Z226" s="682">
        <v>1245</v>
      </c>
      <c r="AA226" s="682">
        <v>1194</v>
      </c>
      <c r="AB226" s="682">
        <v>970</v>
      </c>
      <c r="AC226" s="682">
        <v>795</v>
      </c>
      <c r="AD226" s="682">
        <v>795</v>
      </c>
      <c r="AE226" s="682">
        <v>624</v>
      </c>
      <c r="AF226" s="682">
        <v>336</v>
      </c>
      <c r="AG226" s="682">
        <v>336</v>
      </c>
      <c r="AH226" s="682">
        <v>336</v>
      </c>
      <c r="AI226" s="682">
        <v>336</v>
      </c>
      <c r="AJ226" s="682">
        <v>0</v>
      </c>
      <c r="AK226" s="682">
        <v>0</v>
      </c>
      <c r="AL226" s="682">
        <v>0</v>
      </c>
      <c r="AM226" s="682">
        <v>0</v>
      </c>
      <c r="AN226" s="682">
        <v>0</v>
      </c>
      <c r="AO226" s="683">
        <v>0</v>
      </c>
      <c r="AP226" s="619"/>
      <c r="AQ226" s="681"/>
      <c r="AR226" s="682"/>
      <c r="AS226" s="682"/>
      <c r="AT226" s="682"/>
      <c r="AU226" s="682">
        <v>25824643</v>
      </c>
      <c r="AV226" s="682">
        <v>25824643</v>
      </c>
      <c r="AW226" s="682">
        <v>25697363</v>
      </c>
      <c r="AX226" s="682">
        <v>25696945</v>
      </c>
      <c r="AY226" s="682">
        <v>25696945</v>
      </c>
      <c r="AZ226" s="682">
        <v>25676804</v>
      </c>
      <c r="BA226" s="682">
        <v>25138822</v>
      </c>
      <c r="BB226" s="682">
        <v>25138822</v>
      </c>
      <c r="BC226" s="682">
        <v>24860563</v>
      </c>
      <c r="BD226" s="682">
        <v>23036754</v>
      </c>
      <c r="BE226" s="682">
        <v>18023880</v>
      </c>
      <c r="BF226" s="682">
        <v>17534117</v>
      </c>
      <c r="BG226" s="682">
        <v>4990062</v>
      </c>
      <c r="BH226" s="682">
        <v>4433065</v>
      </c>
      <c r="BI226" s="682">
        <v>4433065</v>
      </c>
      <c r="BJ226" s="682">
        <v>3096171</v>
      </c>
      <c r="BK226" s="682">
        <v>972236</v>
      </c>
      <c r="BL226" s="682">
        <v>972236</v>
      </c>
      <c r="BM226" s="682">
        <v>972236</v>
      </c>
      <c r="BN226" s="682">
        <v>972236</v>
      </c>
      <c r="BO226" s="682">
        <v>0</v>
      </c>
      <c r="BP226" s="682">
        <v>0</v>
      </c>
      <c r="BQ226" s="682">
        <v>0</v>
      </c>
      <c r="BR226" s="682">
        <v>0</v>
      </c>
      <c r="BS226" s="682">
        <v>0</v>
      </c>
      <c r="BT226" s="683">
        <v>0</v>
      </c>
      <c r="BU226" s="160"/>
    </row>
    <row r="227" spans="2:73" ht="15.75">
      <c r="B227" s="674"/>
      <c r="C227" s="674" t="s">
        <v>101</v>
      </c>
      <c r="D227" s="674"/>
      <c r="E227" s="674"/>
      <c r="F227" s="674"/>
      <c r="G227" s="674"/>
      <c r="H227" s="674"/>
      <c r="I227" s="630"/>
      <c r="J227" s="630"/>
      <c r="K227" s="619"/>
      <c r="L227" s="681"/>
      <c r="M227" s="682"/>
      <c r="N227" s="682"/>
      <c r="O227" s="682"/>
      <c r="P227" s="682">
        <v>1178</v>
      </c>
      <c r="Q227" s="682">
        <v>1019</v>
      </c>
      <c r="R227" s="682">
        <v>734</v>
      </c>
      <c r="S227" s="682">
        <v>733</v>
      </c>
      <c r="T227" s="682">
        <v>733</v>
      </c>
      <c r="U227" s="682">
        <v>733</v>
      </c>
      <c r="V227" s="682">
        <v>733</v>
      </c>
      <c r="W227" s="682">
        <v>733</v>
      </c>
      <c r="X227" s="682">
        <v>733</v>
      </c>
      <c r="Y227" s="682">
        <v>733</v>
      </c>
      <c r="Z227" s="682">
        <v>720</v>
      </c>
      <c r="AA227" s="682">
        <v>223</v>
      </c>
      <c r="AB227" s="682">
        <v>0</v>
      </c>
      <c r="AC227" s="682">
        <v>0</v>
      </c>
      <c r="AD227" s="682">
        <v>0</v>
      </c>
      <c r="AE227" s="682">
        <v>0</v>
      </c>
      <c r="AF227" s="682">
        <v>0</v>
      </c>
      <c r="AG227" s="682">
        <v>0</v>
      </c>
      <c r="AH227" s="682">
        <v>0</v>
      </c>
      <c r="AI227" s="682">
        <v>0</v>
      </c>
      <c r="AJ227" s="682">
        <v>0</v>
      </c>
      <c r="AK227" s="682">
        <v>0</v>
      </c>
      <c r="AL227" s="682">
        <v>0</v>
      </c>
      <c r="AM227" s="682">
        <v>0</v>
      </c>
      <c r="AN227" s="682">
        <v>0</v>
      </c>
      <c r="AO227" s="683">
        <v>0</v>
      </c>
      <c r="AP227" s="619"/>
      <c r="AQ227" s="681"/>
      <c r="AR227" s="682"/>
      <c r="AS227" s="682"/>
      <c r="AT227" s="682"/>
      <c r="AU227" s="682">
        <v>4901161</v>
      </c>
      <c r="AV227" s="682">
        <v>4211758</v>
      </c>
      <c r="AW227" s="682">
        <v>3148129</v>
      </c>
      <c r="AX227" s="682">
        <v>3146287</v>
      </c>
      <c r="AY227" s="682">
        <v>3146287</v>
      </c>
      <c r="AZ227" s="682">
        <v>3146287</v>
      </c>
      <c r="BA227" s="682">
        <v>3146287</v>
      </c>
      <c r="BB227" s="682">
        <v>3146287</v>
      </c>
      <c r="BC227" s="682">
        <v>3146287</v>
      </c>
      <c r="BD227" s="682">
        <v>3146287</v>
      </c>
      <c r="BE227" s="682">
        <v>3000236</v>
      </c>
      <c r="BF227" s="682">
        <v>829290</v>
      </c>
      <c r="BG227" s="682">
        <v>0</v>
      </c>
      <c r="BH227" s="682">
        <v>0</v>
      </c>
      <c r="BI227" s="682">
        <v>0</v>
      </c>
      <c r="BJ227" s="682">
        <v>0</v>
      </c>
      <c r="BK227" s="682">
        <v>0</v>
      </c>
      <c r="BL227" s="682">
        <v>0</v>
      </c>
      <c r="BM227" s="682">
        <v>0</v>
      </c>
      <c r="BN227" s="682">
        <v>0</v>
      </c>
      <c r="BO227" s="682">
        <v>0</v>
      </c>
      <c r="BP227" s="682">
        <v>0</v>
      </c>
      <c r="BQ227" s="682">
        <v>0</v>
      </c>
      <c r="BR227" s="682">
        <v>0</v>
      </c>
      <c r="BS227" s="682">
        <v>0</v>
      </c>
      <c r="BT227" s="683">
        <v>0</v>
      </c>
      <c r="BU227" s="160"/>
    </row>
    <row r="228" spans="2:73" ht="15.75">
      <c r="B228" s="674"/>
      <c r="C228" s="674" t="s">
        <v>102</v>
      </c>
      <c r="D228" s="674"/>
      <c r="E228" s="674"/>
      <c r="F228" s="674"/>
      <c r="G228" s="674"/>
      <c r="H228" s="674"/>
      <c r="I228" s="630"/>
      <c r="J228" s="630"/>
      <c r="K228" s="619"/>
      <c r="L228" s="681"/>
      <c r="M228" s="682"/>
      <c r="N228" s="682"/>
      <c r="O228" s="682"/>
      <c r="P228" s="682">
        <v>39</v>
      </c>
      <c r="Q228" s="682">
        <v>39</v>
      </c>
      <c r="R228" s="682">
        <v>39</v>
      </c>
      <c r="S228" s="682">
        <v>39</v>
      </c>
      <c r="T228" s="682">
        <v>39</v>
      </c>
      <c r="U228" s="682">
        <v>39</v>
      </c>
      <c r="V228" s="682">
        <v>39</v>
      </c>
      <c r="W228" s="682">
        <v>39</v>
      </c>
      <c r="X228" s="682">
        <v>39</v>
      </c>
      <c r="Y228" s="682">
        <v>39</v>
      </c>
      <c r="Z228" s="682">
        <v>39</v>
      </c>
      <c r="AA228" s="682">
        <v>39</v>
      </c>
      <c r="AB228" s="682">
        <v>39</v>
      </c>
      <c r="AC228" s="682">
        <v>39</v>
      </c>
      <c r="AD228" s="682">
        <v>32</v>
      </c>
      <c r="AE228" s="682">
        <v>0</v>
      </c>
      <c r="AF228" s="682">
        <v>0</v>
      </c>
      <c r="AG228" s="682">
        <v>0</v>
      </c>
      <c r="AH228" s="682">
        <v>0</v>
      </c>
      <c r="AI228" s="682">
        <v>0</v>
      </c>
      <c r="AJ228" s="682">
        <v>0</v>
      </c>
      <c r="AK228" s="682">
        <v>0</v>
      </c>
      <c r="AL228" s="682">
        <v>0</v>
      </c>
      <c r="AM228" s="682">
        <v>0</v>
      </c>
      <c r="AN228" s="682">
        <v>0</v>
      </c>
      <c r="AO228" s="683">
        <v>0</v>
      </c>
      <c r="AP228" s="619"/>
      <c r="AQ228" s="681"/>
      <c r="AR228" s="682"/>
      <c r="AS228" s="682"/>
      <c r="AT228" s="682"/>
      <c r="AU228" s="682">
        <v>58323</v>
      </c>
      <c r="AV228" s="682">
        <v>58323</v>
      </c>
      <c r="AW228" s="682">
        <v>58323</v>
      </c>
      <c r="AX228" s="682">
        <v>58323</v>
      </c>
      <c r="AY228" s="682">
        <v>58323</v>
      </c>
      <c r="AZ228" s="682">
        <v>58323</v>
      </c>
      <c r="BA228" s="682">
        <v>58323</v>
      </c>
      <c r="BB228" s="682">
        <v>58323</v>
      </c>
      <c r="BC228" s="682">
        <v>58323</v>
      </c>
      <c r="BD228" s="682">
        <v>58323</v>
      </c>
      <c r="BE228" s="682">
        <v>58323</v>
      </c>
      <c r="BF228" s="682">
        <v>58323</v>
      </c>
      <c r="BG228" s="682">
        <v>58323</v>
      </c>
      <c r="BH228" s="682">
        <v>58323</v>
      </c>
      <c r="BI228" s="682">
        <v>29414</v>
      </c>
      <c r="BJ228" s="682">
        <v>0</v>
      </c>
      <c r="BK228" s="682">
        <v>0</v>
      </c>
      <c r="BL228" s="682">
        <v>0</v>
      </c>
      <c r="BM228" s="682">
        <v>0</v>
      </c>
      <c r="BN228" s="682">
        <v>0</v>
      </c>
      <c r="BO228" s="682">
        <v>0</v>
      </c>
      <c r="BP228" s="682">
        <v>0</v>
      </c>
      <c r="BQ228" s="682">
        <v>0</v>
      </c>
      <c r="BR228" s="682">
        <v>0</v>
      </c>
      <c r="BS228" s="682">
        <v>0</v>
      </c>
      <c r="BT228" s="683">
        <v>0</v>
      </c>
      <c r="BU228" s="160"/>
    </row>
    <row r="229" spans="2:73" ht="15.75">
      <c r="B229" s="674"/>
      <c r="C229" s="674" t="s">
        <v>103</v>
      </c>
      <c r="D229" s="674"/>
      <c r="E229" s="674"/>
      <c r="F229" s="674"/>
      <c r="G229" s="674"/>
      <c r="H229" s="674"/>
      <c r="I229" s="630"/>
      <c r="J229" s="630"/>
      <c r="K229" s="619"/>
      <c r="L229" s="681"/>
      <c r="M229" s="682"/>
      <c r="N229" s="682"/>
      <c r="O229" s="682"/>
      <c r="P229" s="682">
        <v>250</v>
      </c>
      <c r="Q229" s="682">
        <v>250</v>
      </c>
      <c r="R229" s="682">
        <v>250</v>
      </c>
      <c r="S229" s="682">
        <v>0</v>
      </c>
      <c r="T229" s="682">
        <v>0</v>
      </c>
      <c r="U229" s="682">
        <v>0</v>
      </c>
      <c r="V229" s="682">
        <v>0</v>
      </c>
      <c r="W229" s="682">
        <v>0</v>
      </c>
      <c r="X229" s="682">
        <v>0</v>
      </c>
      <c r="Y229" s="682">
        <v>0</v>
      </c>
      <c r="Z229" s="682">
        <v>0</v>
      </c>
      <c r="AA229" s="682">
        <v>0</v>
      </c>
      <c r="AB229" s="682">
        <v>0</v>
      </c>
      <c r="AC229" s="682">
        <v>0</v>
      </c>
      <c r="AD229" s="682">
        <v>0</v>
      </c>
      <c r="AE229" s="682">
        <v>0</v>
      </c>
      <c r="AF229" s="682">
        <v>0</v>
      </c>
      <c r="AG229" s="682">
        <v>0</v>
      </c>
      <c r="AH229" s="682">
        <v>0</v>
      </c>
      <c r="AI229" s="682">
        <v>0</v>
      </c>
      <c r="AJ229" s="682">
        <v>0</v>
      </c>
      <c r="AK229" s="682">
        <v>0</v>
      </c>
      <c r="AL229" s="682">
        <v>0</v>
      </c>
      <c r="AM229" s="682">
        <v>0</v>
      </c>
      <c r="AN229" s="682">
        <v>0</v>
      </c>
      <c r="AO229" s="683">
        <v>0</v>
      </c>
      <c r="AP229" s="619"/>
      <c r="AQ229" s="681"/>
      <c r="AR229" s="682"/>
      <c r="AS229" s="682"/>
      <c r="AT229" s="682"/>
      <c r="AU229" s="682">
        <v>596676</v>
      </c>
      <c r="AV229" s="682">
        <v>596676</v>
      </c>
      <c r="AW229" s="682">
        <v>596676</v>
      </c>
      <c r="AX229" s="682">
        <v>0</v>
      </c>
      <c r="AY229" s="682">
        <v>0</v>
      </c>
      <c r="AZ229" s="682">
        <v>0</v>
      </c>
      <c r="BA229" s="682">
        <v>0</v>
      </c>
      <c r="BB229" s="682">
        <v>0</v>
      </c>
      <c r="BC229" s="682">
        <v>0</v>
      </c>
      <c r="BD229" s="682">
        <v>0</v>
      </c>
      <c r="BE229" s="682">
        <v>0</v>
      </c>
      <c r="BF229" s="682">
        <v>0</v>
      </c>
      <c r="BG229" s="682">
        <v>0</v>
      </c>
      <c r="BH229" s="682">
        <v>0</v>
      </c>
      <c r="BI229" s="682">
        <v>0</v>
      </c>
      <c r="BJ229" s="682">
        <v>0</v>
      </c>
      <c r="BK229" s="682">
        <v>0</v>
      </c>
      <c r="BL229" s="682">
        <v>0</v>
      </c>
      <c r="BM229" s="682">
        <v>0</v>
      </c>
      <c r="BN229" s="682">
        <v>0</v>
      </c>
      <c r="BO229" s="682">
        <v>0</v>
      </c>
      <c r="BP229" s="682">
        <v>0</v>
      </c>
      <c r="BQ229" s="682">
        <v>0</v>
      </c>
      <c r="BR229" s="682">
        <v>0</v>
      </c>
      <c r="BS229" s="682">
        <v>0</v>
      </c>
      <c r="BT229" s="683">
        <v>0</v>
      </c>
      <c r="BU229" s="160"/>
    </row>
    <row r="230" spans="2:73" ht="15.75">
      <c r="B230" s="674"/>
      <c r="C230" s="674" t="s">
        <v>104</v>
      </c>
      <c r="D230" s="674"/>
      <c r="E230" s="674"/>
      <c r="F230" s="674"/>
      <c r="G230" s="674"/>
      <c r="H230" s="674"/>
      <c r="I230" s="630"/>
      <c r="J230" s="630"/>
      <c r="K230" s="619"/>
      <c r="L230" s="681"/>
      <c r="M230" s="682"/>
      <c r="N230" s="682"/>
      <c r="O230" s="682"/>
      <c r="P230" s="682">
        <v>3348</v>
      </c>
      <c r="Q230" s="682">
        <v>3348</v>
      </c>
      <c r="R230" s="682">
        <v>3348</v>
      </c>
      <c r="S230" s="682">
        <v>3348</v>
      </c>
      <c r="T230" s="682">
        <v>3348</v>
      </c>
      <c r="U230" s="682">
        <v>3348</v>
      </c>
      <c r="V230" s="682">
        <v>3348</v>
      </c>
      <c r="W230" s="682">
        <v>3348</v>
      </c>
      <c r="X230" s="682">
        <v>3348</v>
      </c>
      <c r="Y230" s="682">
        <v>3348</v>
      </c>
      <c r="Z230" s="682">
        <v>157</v>
      </c>
      <c r="AA230" s="682">
        <v>157</v>
      </c>
      <c r="AB230" s="682">
        <v>157</v>
      </c>
      <c r="AC230" s="682">
        <v>157</v>
      </c>
      <c r="AD230" s="682">
        <v>157</v>
      </c>
      <c r="AE230" s="682">
        <v>0</v>
      </c>
      <c r="AF230" s="682">
        <v>0</v>
      </c>
      <c r="AG230" s="682">
        <v>0</v>
      </c>
      <c r="AH230" s="682">
        <v>0</v>
      </c>
      <c r="AI230" s="682">
        <v>0</v>
      </c>
      <c r="AJ230" s="682">
        <v>0</v>
      </c>
      <c r="AK230" s="682">
        <v>0</v>
      </c>
      <c r="AL230" s="682">
        <v>0</v>
      </c>
      <c r="AM230" s="682">
        <v>0</v>
      </c>
      <c r="AN230" s="682">
        <v>0</v>
      </c>
      <c r="AO230" s="683">
        <v>0</v>
      </c>
      <c r="AP230" s="619"/>
      <c r="AQ230" s="681"/>
      <c r="AR230" s="682"/>
      <c r="AS230" s="682"/>
      <c r="AT230" s="682"/>
      <c r="AU230" s="682">
        <v>29092220</v>
      </c>
      <c r="AV230" s="682">
        <v>29092220</v>
      </c>
      <c r="AW230" s="682">
        <v>29092220</v>
      </c>
      <c r="AX230" s="682">
        <v>29092220</v>
      </c>
      <c r="AY230" s="682">
        <v>29092220</v>
      </c>
      <c r="AZ230" s="682">
        <v>29092220</v>
      </c>
      <c r="BA230" s="682">
        <v>29092220</v>
      </c>
      <c r="BB230" s="682">
        <v>29092220</v>
      </c>
      <c r="BC230" s="682">
        <v>29092220</v>
      </c>
      <c r="BD230" s="682">
        <v>29092220</v>
      </c>
      <c r="BE230" s="682">
        <v>1377500</v>
      </c>
      <c r="BF230" s="682">
        <v>1377500</v>
      </c>
      <c r="BG230" s="682">
        <v>1377500</v>
      </c>
      <c r="BH230" s="682">
        <v>1377500</v>
      </c>
      <c r="BI230" s="682">
        <v>1377500</v>
      </c>
      <c r="BJ230" s="682">
        <v>0</v>
      </c>
      <c r="BK230" s="682">
        <v>0</v>
      </c>
      <c r="BL230" s="682">
        <v>0</v>
      </c>
      <c r="BM230" s="682">
        <v>0</v>
      </c>
      <c r="BN230" s="682">
        <v>0</v>
      </c>
      <c r="BO230" s="682">
        <v>0</v>
      </c>
      <c r="BP230" s="682">
        <v>0</v>
      </c>
      <c r="BQ230" s="682">
        <v>0</v>
      </c>
      <c r="BR230" s="682">
        <v>0</v>
      </c>
      <c r="BS230" s="682">
        <v>0</v>
      </c>
      <c r="BT230" s="683">
        <v>0</v>
      </c>
      <c r="BU230" s="160"/>
    </row>
    <row r="231" spans="2:73" ht="15.75">
      <c r="B231" s="674"/>
      <c r="C231" s="674" t="s">
        <v>106</v>
      </c>
      <c r="D231" s="674"/>
      <c r="E231" s="674"/>
      <c r="F231" s="674"/>
      <c r="G231" s="674"/>
      <c r="H231" s="674"/>
      <c r="I231" s="630"/>
      <c r="J231" s="630"/>
      <c r="K231" s="619"/>
      <c r="L231" s="681"/>
      <c r="M231" s="682"/>
      <c r="N231" s="682"/>
      <c r="O231" s="682"/>
      <c r="P231" s="682">
        <v>116</v>
      </c>
      <c r="Q231" s="682">
        <v>116</v>
      </c>
      <c r="R231" s="682">
        <v>116</v>
      </c>
      <c r="S231" s="682">
        <v>116</v>
      </c>
      <c r="T231" s="682">
        <v>116</v>
      </c>
      <c r="U231" s="682">
        <v>103</v>
      </c>
      <c r="V231" s="682">
        <v>103</v>
      </c>
      <c r="W231" s="682">
        <v>103</v>
      </c>
      <c r="X231" s="682">
        <v>100</v>
      </c>
      <c r="Y231" s="682">
        <v>92</v>
      </c>
      <c r="Z231" s="682">
        <v>65</v>
      </c>
      <c r="AA231" s="682">
        <v>12</v>
      </c>
      <c r="AB231" s="682">
        <v>0</v>
      </c>
      <c r="AC231" s="682">
        <v>0</v>
      </c>
      <c r="AD231" s="682">
        <v>0</v>
      </c>
      <c r="AE231" s="682">
        <v>0</v>
      </c>
      <c r="AF231" s="682">
        <v>0</v>
      </c>
      <c r="AG231" s="682">
        <v>0</v>
      </c>
      <c r="AH231" s="682">
        <v>0</v>
      </c>
      <c r="AI231" s="682">
        <v>0</v>
      </c>
      <c r="AJ231" s="682">
        <v>0</v>
      </c>
      <c r="AK231" s="682">
        <v>0</v>
      </c>
      <c r="AL231" s="682">
        <v>0</v>
      </c>
      <c r="AM231" s="682">
        <v>0</v>
      </c>
      <c r="AN231" s="682">
        <v>0</v>
      </c>
      <c r="AO231" s="683">
        <v>0</v>
      </c>
      <c r="AP231" s="619"/>
      <c r="AQ231" s="681"/>
      <c r="AR231" s="682"/>
      <c r="AS231" s="682"/>
      <c r="AT231" s="682"/>
      <c r="AU231" s="682">
        <v>1382502</v>
      </c>
      <c r="AV231" s="682">
        <v>1382502</v>
      </c>
      <c r="AW231" s="682">
        <v>1382502</v>
      </c>
      <c r="AX231" s="682">
        <v>1382502</v>
      </c>
      <c r="AY231" s="682">
        <v>1358635</v>
      </c>
      <c r="AZ231" s="682">
        <v>1320160</v>
      </c>
      <c r="BA231" s="682">
        <v>1320160</v>
      </c>
      <c r="BB231" s="682">
        <v>1312773</v>
      </c>
      <c r="BC231" s="682">
        <v>1299574</v>
      </c>
      <c r="BD231" s="682">
        <v>528341</v>
      </c>
      <c r="BE231" s="682">
        <v>442298</v>
      </c>
      <c r="BF231" s="682">
        <v>80814</v>
      </c>
      <c r="BG231" s="682">
        <v>2948</v>
      </c>
      <c r="BH231" s="682">
        <v>2948</v>
      </c>
      <c r="BI231" s="682">
        <v>2948</v>
      </c>
      <c r="BJ231" s="682">
        <v>0</v>
      </c>
      <c r="BK231" s="682">
        <v>0</v>
      </c>
      <c r="BL231" s="682">
        <v>0</v>
      </c>
      <c r="BM231" s="682">
        <v>0</v>
      </c>
      <c r="BN231" s="682">
        <v>0</v>
      </c>
      <c r="BO231" s="682">
        <v>0</v>
      </c>
      <c r="BP231" s="682">
        <v>0</v>
      </c>
      <c r="BQ231" s="682">
        <v>0</v>
      </c>
      <c r="BR231" s="682">
        <v>0</v>
      </c>
      <c r="BS231" s="682">
        <v>0</v>
      </c>
      <c r="BT231" s="683">
        <v>0</v>
      </c>
      <c r="BU231" s="160"/>
    </row>
    <row r="232" spans="2:73" ht="15.75" hidden="1">
      <c r="B232" s="674"/>
      <c r="C232" s="674" t="s">
        <v>105</v>
      </c>
      <c r="D232" s="674"/>
      <c r="E232" s="674"/>
      <c r="F232" s="674"/>
      <c r="G232" s="674"/>
      <c r="H232" s="674"/>
      <c r="I232" s="630"/>
      <c r="J232" s="630"/>
      <c r="K232" s="619"/>
      <c r="L232" s="681"/>
      <c r="M232" s="682"/>
      <c r="N232" s="682"/>
      <c r="O232" s="682"/>
      <c r="P232" s="682">
        <v>0</v>
      </c>
      <c r="Q232" s="682">
        <v>0</v>
      </c>
      <c r="R232" s="682">
        <v>0</v>
      </c>
      <c r="S232" s="682">
        <v>0</v>
      </c>
      <c r="T232" s="682">
        <v>0</v>
      </c>
      <c r="U232" s="682">
        <v>0</v>
      </c>
      <c r="V232" s="682">
        <v>0</v>
      </c>
      <c r="W232" s="682">
        <v>0</v>
      </c>
      <c r="X232" s="682">
        <v>0</v>
      </c>
      <c r="Y232" s="682">
        <v>0</v>
      </c>
      <c r="Z232" s="682">
        <v>0</v>
      </c>
      <c r="AA232" s="682">
        <v>0</v>
      </c>
      <c r="AB232" s="682">
        <v>0</v>
      </c>
      <c r="AC232" s="682">
        <v>0</v>
      </c>
      <c r="AD232" s="682">
        <v>0</v>
      </c>
      <c r="AE232" s="682">
        <v>0</v>
      </c>
      <c r="AF232" s="682">
        <v>0</v>
      </c>
      <c r="AG232" s="682">
        <v>0</v>
      </c>
      <c r="AH232" s="682">
        <v>0</v>
      </c>
      <c r="AI232" s="682">
        <v>0</v>
      </c>
      <c r="AJ232" s="682">
        <v>0</v>
      </c>
      <c r="AK232" s="682">
        <v>0</v>
      </c>
      <c r="AL232" s="682">
        <v>0</v>
      </c>
      <c r="AM232" s="682">
        <v>0</v>
      </c>
      <c r="AN232" s="682">
        <v>0</v>
      </c>
      <c r="AO232" s="683">
        <v>0</v>
      </c>
      <c r="AP232" s="619"/>
      <c r="AQ232" s="681"/>
      <c r="AR232" s="682"/>
      <c r="AS232" s="682"/>
      <c r="AT232" s="682"/>
      <c r="AU232" s="682">
        <v>0</v>
      </c>
      <c r="AV232" s="682">
        <v>0</v>
      </c>
      <c r="AW232" s="682">
        <v>0</v>
      </c>
      <c r="AX232" s="682">
        <v>0</v>
      </c>
      <c r="AY232" s="682">
        <v>0</v>
      </c>
      <c r="AZ232" s="682">
        <v>0</v>
      </c>
      <c r="BA232" s="682">
        <v>0</v>
      </c>
      <c r="BB232" s="682">
        <v>0</v>
      </c>
      <c r="BC232" s="682">
        <v>0</v>
      </c>
      <c r="BD232" s="682">
        <v>0</v>
      </c>
      <c r="BE232" s="682">
        <v>0</v>
      </c>
      <c r="BF232" s="682">
        <v>0</v>
      </c>
      <c r="BG232" s="682">
        <v>0</v>
      </c>
      <c r="BH232" s="682">
        <v>0</v>
      </c>
      <c r="BI232" s="682">
        <v>0</v>
      </c>
      <c r="BJ232" s="682">
        <v>0</v>
      </c>
      <c r="BK232" s="682">
        <v>0</v>
      </c>
      <c r="BL232" s="682">
        <v>0</v>
      </c>
      <c r="BM232" s="682">
        <v>0</v>
      </c>
      <c r="BN232" s="682">
        <v>0</v>
      </c>
      <c r="BO232" s="682">
        <v>0</v>
      </c>
      <c r="BP232" s="682">
        <v>0</v>
      </c>
      <c r="BQ232" s="682">
        <v>0</v>
      </c>
      <c r="BR232" s="682">
        <v>0</v>
      </c>
      <c r="BS232" s="682">
        <v>0</v>
      </c>
      <c r="BT232" s="683">
        <v>0</v>
      </c>
      <c r="BU232" s="160"/>
    </row>
    <row r="233" spans="2:73" ht="15.75">
      <c r="B233" s="674"/>
      <c r="C233" s="674" t="s">
        <v>108</v>
      </c>
      <c r="D233" s="674"/>
      <c r="E233" s="674"/>
      <c r="F233" s="674"/>
      <c r="G233" s="674"/>
      <c r="H233" s="674"/>
      <c r="I233" s="630"/>
      <c r="J233" s="630"/>
      <c r="K233" s="619"/>
      <c r="L233" s="681"/>
      <c r="M233" s="682"/>
      <c r="N233" s="682"/>
      <c r="O233" s="682"/>
      <c r="P233" s="682">
        <v>20</v>
      </c>
      <c r="Q233" s="682">
        <v>17</v>
      </c>
      <c r="R233" s="682">
        <v>17</v>
      </c>
      <c r="S233" s="682">
        <v>16</v>
      </c>
      <c r="T233" s="682">
        <v>16</v>
      </c>
      <c r="U233" s="682">
        <v>16</v>
      </c>
      <c r="V233" s="682">
        <v>16</v>
      </c>
      <c r="W233" s="682">
        <v>16</v>
      </c>
      <c r="X233" s="682">
        <v>12</v>
      </c>
      <c r="Y233" s="682">
        <v>12</v>
      </c>
      <c r="Z233" s="682">
        <v>11</v>
      </c>
      <c r="AA233" s="682">
        <v>11</v>
      </c>
      <c r="AB233" s="682">
        <v>11</v>
      </c>
      <c r="AC233" s="682">
        <v>11</v>
      </c>
      <c r="AD233" s="682">
        <v>2</v>
      </c>
      <c r="AE233" s="682">
        <v>2</v>
      </c>
      <c r="AF233" s="682">
        <v>2</v>
      </c>
      <c r="AG233" s="682">
        <v>2</v>
      </c>
      <c r="AH233" s="682">
        <v>2</v>
      </c>
      <c r="AI233" s="682">
        <v>2</v>
      </c>
      <c r="AJ233" s="682">
        <v>1</v>
      </c>
      <c r="AK233" s="682">
        <v>0</v>
      </c>
      <c r="AL233" s="682">
        <v>0</v>
      </c>
      <c r="AM233" s="682">
        <v>0</v>
      </c>
      <c r="AN233" s="682">
        <v>0</v>
      </c>
      <c r="AO233" s="683">
        <v>0</v>
      </c>
      <c r="AP233" s="619"/>
      <c r="AQ233" s="681"/>
      <c r="AR233" s="682"/>
      <c r="AS233" s="682"/>
      <c r="AT233" s="682"/>
      <c r="AU233" s="682">
        <v>237547</v>
      </c>
      <c r="AV233" s="682">
        <v>185413</v>
      </c>
      <c r="AW233" s="682">
        <v>176726</v>
      </c>
      <c r="AX233" s="682">
        <v>169475</v>
      </c>
      <c r="AY233" s="682">
        <v>169475</v>
      </c>
      <c r="AZ233" s="682">
        <v>169475</v>
      </c>
      <c r="BA233" s="682">
        <v>166931</v>
      </c>
      <c r="BB233" s="682">
        <v>166831</v>
      </c>
      <c r="BC233" s="682">
        <v>86294</v>
      </c>
      <c r="BD233" s="682">
        <v>85862</v>
      </c>
      <c r="BE233" s="682">
        <v>81001</v>
      </c>
      <c r="BF233" s="682">
        <v>80388</v>
      </c>
      <c r="BG233" s="682">
        <v>79825</v>
      </c>
      <c r="BH233" s="682">
        <v>79825</v>
      </c>
      <c r="BI233" s="682">
        <v>8230</v>
      </c>
      <c r="BJ233" s="682">
        <v>8134</v>
      </c>
      <c r="BK233" s="682">
        <v>8134</v>
      </c>
      <c r="BL233" s="682">
        <v>8134</v>
      </c>
      <c r="BM233" s="682">
        <v>8134</v>
      </c>
      <c r="BN233" s="682">
        <v>8134</v>
      </c>
      <c r="BO233" s="682">
        <v>4649</v>
      </c>
      <c r="BP233" s="682">
        <v>0</v>
      </c>
      <c r="BQ233" s="682">
        <v>0</v>
      </c>
      <c r="BR233" s="682">
        <v>0</v>
      </c>
      <c r="BS233" s="682">
        <v>0</v>
      </c>
      <c r="BT233" s="683">
        <v>0</v>
      </c>
      <c r="BU233" s="160"/>
    </row>
    <row r="234" spans="2:73" ht="15.75" hidden="1">
      <c r="B234" s="674"/>
      <c r="C234" s="674" t="s">
        <v>109</v>
      </c>
      <c r="D234" s="674"/>
      <c r="E234" s="674"/>
      <c r="F234" s="674"/>
      <c r="G234" s="674"/>
      <c r="H234" s="674"/>
      <c r="I234" s="630"/>
      <c r="J234" s="630"/>
      <c r="K234" s="619"/>
      <c r="L234" s="681"/>
      <c r="M234" s="682"/>
      <c r="N234" s="682"/>
      <c r="O234" s="682"/>
      <c r="P234" s="682">
        <v>0</v>
      </c>
      <c r="Q234" s="682">
        <v>0</v>
      </c>
      <c r="R234" s="682">
        <v>0</v>
      </c>
      <c r="S234" s="682">
        <v>0</v>
      </c>
      <c r="T234" s="682">
        <v>0</v>
      </c>
      <c r="U234" s="682">
        <v>0</v>
      </c>
      <c r="V234" s="682">
        <v>0</v>
      </c>
      <c r="W234" s="682">
        <v>0</v>
      </c>
      <c r="X234" s="682">
        <v>0</v>
      </c>
      <c r="Y234" s="682">
        <v>0</v>
      </c>
      <c r="Z234" s="682">
        <v>0</v>
      </c>
      <c r="AA234" s="682">
        <v>0</v>
      </c>
      <c r="AB234" s="682">
        <v>0</v>
      </c>
      <c r="AC234" s="682">
        <v>0</v>
      </c>
      <c r="AD234" s="682">
        <v>0</v>
      </c>
      <c r="AE234" s="682">
        <v>0</v>
      </c>
      <c r="AF234" s="682">
        <v>0</v>
      </c>
      <c r="AG234" s="682">
        <v>0</v>
      </c>
      <c r="AH234" s="682">
        <v>0</v>
      </c>
      <c r="AI234" s="682">
        <v>0</v>
      </c>
      <c r="AJ234" s="682">
        <v>0</v>
      </c>
      <c r="AK234" s="682">
        <v>0</v>
      </c>
      <c r="AL234" s="682">
        <v>0</v>
      </c>
      <c r="AM234" s="682">
        <v>0</v>
      </c>
      <c r="AN234" s="682">
        <v>0</v>
      </c>
      <c r="AO234" s="683">
        <v>0</v>
      </c>
      <c r="AP234" s="619"/>
      <c r="AQ234" s="681"/>
      <c r="AR234" s="682"/>
      <c r="AS234" s="682"/>
      <c r="AT234" s="682"/>
      <c r="AU234" s="682">
        <v>0</v>
      </c>
      <c r="AV234" s="682">
        <v>0</v>
      </c>
      <c r="AW234" s="682">
        <v>0</v>
      </c>
      <c r="AX234" s="682">
        <v>0</v>
      </c>
      <c r="AY234" s="682">
        <v>0</v>
      </c>
      <c r="AZ234" s="682">
        <v>0</v>
      </c>
      <c r="BA234" s="682">
        <v>0</v>
      </c>
      <c r="BB234" s="682">
        <v>0</v>
      </c>
      <c r="BC234" s="682">
        <v>0</v>
      </c>
      <c r="BD234" s="682">
        <v>0</v>
      </c>
      <c r="BE234" s="682">
        <v>0</v>
      </c>
      <c r="BF234" s="682">
        <v>0</v>
      </c>
      <c r="BG234" s="682">
        <v>0</v>
      </c>
      <c r="BH234" s="682">
        <v>0</v>
      </c>
      <c r="BI234" s="682">
        <v>0</v>
      </c>
      <c r="BJ234" s="682">
        <v>0</v>
      </c>
      <c r="BK234" s="682">
        <v>0</v>
      </c>
      <c r="BL234" s="682">
        <v>0</v>
      </c>
      <c r="BM234" s="682">
        <v>0</v>
      </c>
      <c r="BN234" s="682">
        <v>0</v>
      </c>
      <c r="BO234" s="682">
        <v>0</v>
      </c>
      <c r="BP234" s="682">
        <v>0</v>
      </c>
      <c r="BQ234" s="682">
        <v>0</v>
      </c>
      <c r="BR234" s="682">
        <v>0</v>
      </c>
      <c r="BS234" s="682">
        <v>0</v>
      </c>
      <c r="BT234" s="683">
        <v>0</v>
      </c>
      <c r="BU234" s="160"/>
    </row>
    <row r="235" spans="2:73" ht="15.75" hidden="1">
      <c r="B235" s="674"/>
      <c r="C235" s="674" t="s">
        <v>110</v>
      </c>
      <c r="D235" s="674"/>
      <c r="E235" s="674"/>
      <c r="F235" s="674"/>
      <c r="G235" s="674"/>
      <c r="H235" s="674"/>
      <c r="I235" s="630"/>
      <c r="J235" s="630"/>
      <c r="K235" s="619"/>
      <c r="L235" s="681"/>
      <c r="M235" s="682"/>
      <c r="N235" s="682"/>
      <c r="O235" s="682"/>
      <c r="P235" s="682">
        <v>505</v>
      </c>
      <c r="Q235" s="682">
        <v>0</v>
      </c>
      <c r="R235" s="682">
        <v>0</v>
      </c>
      <c r="S235" s="682">
        <v>0</v>
      </c>
      <c r="T235" s="682">
        <v>0</v>
      </c>
      <c r="U235" s="682">
        <v>0</v>
      </c>
      <c r="V235" s="682">
        <v>0</v>
      </c>
      <c r="W235" s="682">
        <v>0</v>
      </c>
      <c r="X235" s="682">
        <v>0</v>
      </c>
      <c r="Y235" s="682">
        <v>0</v>
      </c>
      <c r="Z235" s="682">
        <v>0</v>
      </c>
      <c r="AA235" s="682">
        <v>0</v>
      </c>
      <c r="AB235" s="682">
        <v>0</v>
      </c>
      <c r="AC235" s="682">
        <v>0</v>
      </c>
      <c r="AD235" s="682">
        <v>0</v>
      </c>
      <c r="AE235" s="682">
        <v>0</v>
      </c>
      <c r="AF235" s="682">
        <v>0</v>
      </c>
      <c r="AG235" s="682">
        <v>0</v>
      </c>
      <c r="AH235" s="682">
        <v>0</v>
      </c>
      <c r="AI235" s="682">
        <v>0</v>
      </c>
      <c r="AJ235" s="682">
        <v>0</v>
      </c>
      <c r="AK235" s="682">
        <v>0</v>
      </c>
      <c r="AL235" s="682">
        <v>0</v>
      </c>
      <c r="AM235" s="682">
        <v>0</v>
      </c>
      <c r="AN235" s="682">
        <v>0</v>
      </c>
      <c r="AO235" s="683">
        <v>0</v>
      </c>
      <c r="AP235" s="619"/>
      <c r="AQ235" s="681"/>
      <c r="AR235" s="682"/>
      <c r="AS235" s="682"/>
      <c r="AT235" s="682"/>
      <c r="AU235" s="682">
        <v>2978654</v>
      </c>
      <c r="AV235" s="682">
        <v>0</v>
      </c>
      <c r="AW235" s="682">
        <v>0</v>
      </c>
      <c r="AX235" s="682">
        <v>0</v>
      </c>
      <c r="AY235" s="682">
        <v>0</v>
      </c>
      <c r="AZ235" s="682">
        <v>0</v>
      </c>
      <c r="BA235" s="682">
        <v>0</v>
      </c>
      <c r="BB235" s="682">
        <v>0</v>
      </c>
      <c r="BC235" s="682">
        <v>0</v>
      </c>
      <c r="BD235" s="682">
        <v>0</v>
      </c>
      <c r="BE235" s="682">
        <v>0</v>
      </c>
      <c r="BF235" s="682">
        <v>0</v>
      </c>
      <c r="BG235" s="682">
        <v>0</v>
      </c>
      <c r="BH235" s="682">
        <v>0</v>
      </c>
      <c r="BI235" s="682">
        <v>0</v>
      </c>
      <c r="BJ235" s="682">
        <v>0</v>
      </c>
      <c r="BK235" s="682">
        <v>0</v>
      </c>
      <c r="BL235" s="682">
        <v>0</v>
      </c>
      <c r="BM235" s="682">
        <v>0</v>
      </c>
      <c r="BN235" s="682">
        <v>0</v>
      </c>
      <c r="BO235" s="682">
        <v>0</v>
      </c>
      <c r="BP235" s="682">
        <v>0</v>
      </c>
      <c r="BQ235" s="682">
        <v>0</v>
      </c>
      <c r="BR235" s="682">
        <v>0</v>
      </c>
      <c r="BS235" s="682">
        <v>0</v>
      </c>
      <c r="BT235" s="683">
        <v>0</v>
      </c>
      <c r="BU235" s="160"/>
    </row>
    <row r="236" spans="2:73" ht="15.75" hidden="1">
      <c r="B236" s="674"/>
      <c r="C236" s="674" t="s">
        <v>111</v>
      </c>
      <c r="D236" s="674"/>
      <c r="E236" s="674"/>
      <c r="F236" s="674"/>
      <c r="G236" s="674"/>
      <c r="H236" s="674"/>
      <c r="I236" s="630"/>
      <c r="J236" s="630"/>
      <c r="K236" s="619"/>
      <c r="L236" s="681"/>
      <c r="M236" s="682"/>
      <c r="N236" s="682"/>
      <c r="O236" s="682"/>
      <c r="P236" s="682">
        <v>0</v>
      </c>
      <c r="Q236" s="682">
        <v>0</v>
      </c>
      <c r="R236" s="682">
        <v>0</v>
      </c>
      <c r="S236" s="682">
        <v>0</v>
      </c>
      <c r="T236" s="682">
        <v>0</v>
      </c>
      <c r="U236" s="682">
        <v>0</v>
      </c>
      <c r="V236" s="682">
        <v>0</v>
      </c>
      <c r="W236" s="682">
        <v>0</v>
      </c>
      <c r="X236" s="682">
        <v>0</v>
      </c>
      <c r="Y236" s="682">
        <v>0</v>
      </c>
      <c r="Z236" s="682">
        <v>0</v>
      </c>
      <c r="AA236" s="682">
        <v>0</v>
      </c>
      <c r="AB236" s="682">
        <v>0</v>
      </c>
      <c r="AC236" s="682">
        <v>0</v>
      </c>
      <c r="AD236" s="682">
        <v>0</v>
      </c>
      <c r="AE236" s="682">
        <v>0</v>
      </c>
      <c r="AF236" s="682">
        <v>0</v>
      </c>
      <c r="AG236" s="682">
        <v>0</v>
      </c>
      <c r="AH236" s="682">
        <v>0</v>
      </c>
      <c r="AI236" s="682">
        <v>0</v>
      </c>
      <c r="AJ236" s="682">
        <v>0</v>
      </c>
      <c r="AK236" s="682">
        <v>0</v>
      </c>
      <c r="AL236" s="682">
        <v>0</v>
      </c>
      <c r="AM236" s="682">
        <v>0</v>
      </c>
      <c r="AN236" s="682">
        <v>0</v>
      </c>
      <c r="AO236" s="683">
        <v>0</v>
      </c>
      <c r="AP236" s="619"/>
      <c r="AQ236" s="681"/>
      <c r="AR236" s="682"/>
      <c r="AS236" s="682"/>
      <c r="AT236" s="682"/>
      <c r="AU236" s="682">
        <v>0</v>
      </c>
      <c r="AV236" s="682">
        <v>0</v>
      </c>
      <c r="AW236" s="682">
        <v>0</v>
      </c>
      <c r="AX236" s="682">
        <v>0</v>
      </c>
      <c r="AY236" s="682">
        <v>0</v>
      </c>
      <c r="AZ236" s="682">
        <v>0</v>
      </c>
      <c r="BA236" s="682">
        <v>0</v>
      </c>
      <c r="BB236" s="682">
        <v>0</v>
      </c>
      <c r="BC236" s="682">
        <v>0</v>
      </c>
      <c r="BD236" s="682">
        <v>0</v>
      </c>
      <c r="BE236" s="682">
        <v>0</v>
      </c>
      <c r="BF236" s="682">
        <v>0</v>
      </c>
      <c r="BG236" s="682">
        <v>0</v>
      </c>
      <c r="BH236" s="682">
        <v>0</v>
      </c>
      <c r="BI236" s="682">
        <v>0</v>
      </c>
      <c r="BJ236" s="682">
        <v>0</v>
      </c>
      <c r="BK236" s="682">
        <v>0</v>
      </c>
      <c r="BL236" s="682">
        <v>0</v>
      </c>
      <c r="BM236" s="682">
        <v>0</v>
      </c>
      <c r="BN236" s="682">
        <v>0</v>
      </c>
      <c r="BO236" s="682">
        <v>0</v>
      </c>
      <c r="BP236" s="682">
        <v>0</v>
      </c>
      <c r="BQ236" s="682">
        <v>0</v>
      </c>
      <c r="BR236" s="682">
        <v>0</v>
      </c>
      <c r="BS236" s="682">
        <v>0</v>
      </c>
      <c r="BT236" s="683">
        <v>0</v>
      </c>
      <c r="BU236" s="160"/>
    </row>
    <row r="237" spans="2:73" ht="15.75" hidden="1">
      <c r="B237" s="674"/>
      <c r="C237" s="674" t="s">
        <v>112</v>
      </c>
      <c r="D237" s="674"/>
      <c r="E237" s="674"/>
      <c r="F237" s="674"/>
      <c r="G237" s="674"/>
      <c r="H237" s="674"/>
      <c r="I237" s="630"/>
      <c r="J237" s="630"/>
      <c r="K237" s="619"/>
      <c r="L237" s="681"/>
      <c r="M237" s="682"/>
      <c r="N237" s="682"/>
      <c r="O237" s="682"/>
      <c r="P237" s="682">
        <v>0</v>
      </c>
      <c r="Q237" s="682">
        <v>0</v>
      </c>
      <c r="R237" s="682">
        <v>0</v>
      </c>
      <c r="S237" s="682">
        <v>0</v>
      </c>
      <c r="T237" s="682">
        <v>0</v>
      </c>
      <c r="U237" s="682">
        <v>0</v>
      </c>
      <c r="V237" s="682">
        <v>0</v>
      </c>
      <c r="W237" s="682">
        <v>0</v>
      </c>
      <c r="X237" s="682">
        <v>0</v>
      </c>
      <c r="Y237" s="682">
        <v>0</v>
      </c>
      <c r="Z237" s="682">
        <v>0</v>
      </c>
      <c r="AA237" s="682">
        <v>0</v>
      </c>
      <c r="AB237" s="682">
        <v>0</v>
      </c>
      <c r="AC237" s="682">
        <v>0</v>
      </c>
      <c r="AD237" s="682">
        <v>0</v>
      </c>
      <c r="AE237" s="682">
        <v>0</v>
      </c>
      <c r="AF237" s="682">
        <v>0</v>
      </c>
      <c r="AG237" s="682">
        <v>0</v>
      </c>
      <c r="AH237" s="682">
        <v>0</v>
      </c>
      <c r="AI237" s="682">
        <v>0</v>
      </c>
      <c r="AJ237" s="682">
        <v>0</v>
      </c>
      <c r="AK237" s="682">
        <v>0</v>
      </c>
      <c r="AL237" s="682">
        <v>0</v>
      </c>
      <c r="AM237" s="682">
        <v>0</v>
      </c>
      <c r="AN237" s="682">
        <v>0</v>
      </c>
      <c r="AO237" s="683">
        <v>0</v>
      </c>
      <c r="AP237" s="619"/>
      <c r="AQ237" s="681"/>
      <c r="AR237" s="682"/>
      <c r="AS237" s="682"/>
      <c r="AT237" s="682"/>
      <c r="AU237" s="682">
        <v>0</v>
      </c>
      <c r="AV237" s="682">
        <v>0</v>
      </c>
      <c r="AW237" s="682">
        <v>0</v>
      </c>
      <c r="AX237" s="682">
        <v>0</v>
      </c>
      <c r="AY237" s="682">
        <v>0</v>
      </c>
      <c r="AZ237" s="682">
        <v>0</v>
      </c>
      <c r="BA237" s="682">
        <v>0</v>
      </c>
      <c r="BB237" s="682">
        <v>0</v>
      </c>
      <c r="BC237" s="682">
        <v>0</v>
      </c>
      <c r="BD237" s="682">
        <v>0</v>
      </c>
      <c r="BE237" s="682">
        <v>0</v>
      </c>
      <c r="BF237" s="682">
        <v>0</v>
      </c>
      <c r="BG237" s="682">
        <v>0</v>
      </c>
      <c r="BH237" s="682">
        <v>0</v>
      </c>
      <c r="BI237" s="682">
        <v>0</v>
      </c>
      <c r="BJ237" s="682">
        <v>0</v>
      </c>
      <c r="BK237" s="682">
        <v>0</v>
      </c>
      <c r="BL237" s="682">
        <v>0</v>
      </c>
      <c r="BM237" s="682">
        <v>0</v>
      </c>
      <c r="BN237" s="682">
        <v>0</v>
      </c>
      <c r="BO237" s="682">
        <v>0</v>
      </c>
      <c r="BP237" s="682">
        <v>0</v>
      </c>
      <c r="BQ237" s="682">
        <v>0</v>
      </c>
      <c r="BR237" s="682">
        <v>0</v>
      </c>
      <c r="BS237" s="682">
        <v>0</v>
      </c>
      <c r="BT237" s="683">
        <v>0</v>
      </c>
      <c r="BU237" s="160"/>
    </row>
    <row r="238" spans="2:73" ht="15.75" hidden="1">
      <c r="B238" s="674"/>
      <c r="C238" s="674" t="s">
        <v>492</v>
      </c>
      <c r="D238" s="674"/>
      <c r="E238" s="674"/>
      <c r="F238" s="674"/>
      <c r="G238" s="674"/>
      <c r="H238" s="674"/>
      <c r="I238" s="630"/>
      <c r="J238" s="630"/>
      <c r="K238" s="619"/>
      <c r="L238" s="681"/>
      <c r="M238" s="682"/>
      <c r="N238" s="682"/>
      <c r="O238" s="682"/>
      <c r="P238" s="682">
        <v>0</v>
      </c>
      <c r="Q238" s="682">
        <v>0</v>
      </c>
      <c r="R238" s="682">
        <v>0</v>
      </c>
      <c r="S238" s="682">
        <v>0</v>
      </c>
      <c r="T238" s="682">
        <v>0</v>
      </c>
      <c r="U238" s="682">
        <v>0</v>
      </c>
      <c r="V238" s="682">
        <v>0</v>
      </c>
      <c r="W238" s="682">
        <v>0</v>
      </c>
      <c r="X238" s="682">
        <v>0</v>
      </c>
      <c r="Y238" s="682">
        <v>0</v>
      </c>
      <c r="Z238" s="682">
        <v>0</v>
      </c>
      <c r="AA238" s="682">
        <v>0</v>
      </c>
      <c r="AB238" s="682">
        <v>0</v>
      </c>
      <c r="AC238" s="682">
        <v>0</v>
      </c>
      <c r="AD238" s="682">
        <v>0</v>
      </c>
      <c r="AE238" s="682">
        <v>0</v>
      </c>
      <c r="AF238" s="682">
        <v>0</v>
      </c>
      <c r="AG238" s="682">
        <v>0</v>
      </c>
      <c r="AH238" s="682">
        <v>0</v>
      </c>
      <c r="AI238" s="682">
        <v>0</v>
      </c>
      <c r="AJ238" s="682">
        <v>0</v>
      </c>
      <c r="AK238" s="682">
        <v>0</v>
      </c>
      <c r="AL238" s="682">
        <v>0</v>
      </c>
      <c r="AM238" s="682">
        <v>0</v>
      </c>
      <c r="AN238" s="682">
        <v>0</v>
      </c>
      <c r="AO238" s="683">
        <v>0</v>
      </c>
      <c r="AP238" s="619"/>
      <c r="AQ238" s="681"/>
      <c r="AR238" s="682"/>
      <c r="AS238" s="682"/>
      <c r="AT238" s="682"/>
      <c r="AU238" s="682">
        <v>0</v>
      </c>
      <c r="AV238" s="682">
        <v>0</v>
      </c>
      <c r="AW238" s="682">
        <v>0</v>
      </c>
      <c r="AX238" s="682">
        <v>0</v>
      </c>
      <c r="AY238" s="682">
        <v>0</v>
      </c>
      <c r="AZ238" s="682">
        <v>0</v>
      </c>
      <c r="BA238" s="682">
        <v>0</v>
      </c>
      <c r="BB238" s="682">
        <v>0</v>
      </c>
      <c r="BC238" s="682">
        <v>0</v>
      </c>
      <c r="BD238" s="682">
        <v>0</v>
      </c>
      <c r="BE238" s="682">
        <v>0</v>
      </c>
      <c r="BF238" s="682">
        <v>0</v>
      </c>
      <c r="BG238" s="682">
        <v>0</v>
      </c>
      <c r="BH238" s="682">
        <v>0</v>
      </c>
      <c r="BI238" s="682">
        <v>0</v>
      </c>
      <c r="BJ238" s="682">
        <v>0</v>
      </c>
      <c r="BK238" s="682">
        <v>0</v>
      </c>
      <c r="BL238" s="682">
        <v>0</v>
      </c>
      <c r="BM238" s="682">
        <v>0</v>
      </c>
      <c r="BN238" s="682">
        <v>0</v>
      </c>
      <c r="BO238" s="682">
        <v>0</v>
      </c>
      <c r="BP238" s="682">
        <v>0</v>
      </c>
      <c r="BQ238" s="682">
        <v>0</v>
      </c>
      <c r="BR238" s="682">
        <v>0</v>
      </c>
      <c r="BS238" s="682">
        <v>0</v>
      </c>
      <c r="BT238" s="683">
        <v>0</v>
      </c>
      <c r="BU238" s="160"/>
    </row>
    <row r="239" spans="2:73" ht="15.75">
      <c r="B239" s="674"/>
      <c r="C239" s="674" t="s">
        <v>488</v>
      </c>
      <c r="D239" s="674"/>
      <c r="E239" s="674"/>
      <c r="F239" s="674"/>
      <c r="G239" s="674"/>
      <c r="H239" s="674"/>
      <c r="I239" s="630"/>
      <c r="J239" s="630"/>
      <c r="K239" s="619"/>
      <c r="L239" s="681"/>
      <c r="M239" s="682"/>
      <c r="N239" s="682"/>
      <c r="O239" s="682"/>
      <c r="P239" s="682">
        <v>0</v>
      </c>
      <c r="Q239" s="682">
        <v>0</v>
      </c>
      <c r="R239" s="682">
        <v>0</v>
      </c>
      <c r="S239" s="682">
        <v>0</v>
      </c>
      <c r="T239" s="682">
        <v>0</v>
      </c>
      <c r="U239" s="682">
        <v>0</v>
      </c>
      <c r="V239" s="682">
        <v>0</v>
      </c>
      <c r="W239" s="682">
        <v>0</v>
      </c>
      <c r="X239" s="682">
        <v>0</v>
      </c>
      <c r="Y239" s="682">
        <v>0</v>
      </c>
      <c r="Z239" s="682">
        <v>0</v>
      </c>
      <c r="AA239" s="682">
        <v>0</v>
      </c>
      <c r="AB239" s="682">
        <v>0</v>
      </c>
      <c r="AC239" s="682">
        <v>0</v>
      </c>
      <c r="AD239" s="682">
        <v>0</v>
      </c>
      <c r="AE239" s="682">
        <v>0</v>
      </c>
      <c r="AF239" s="682">
        <v>0</v>
      </c>
      <c r="AG239" s="682">
        <v>0</v>
      </c>
      <c r="AH239" s="682">
        <v>0</v>
      </c>
      <c r="AI239" s="682">
        <v>0</v>
      </c>
      <c r="AJ239" s="682">
        <v>0</v>
      </c>
      <c r="AK239" s="682">
        <v>0</v>
      </c>
      <c r="AL239" s="682">
        <v>0</v>
      </c>
      <c r="AM239" s="682">
        <v>0</v>
      </c>
      <c r="AN239" s="682">
        <v>0</v>
      </c>
      <c r="AO239" s="683">
        <v>0</v>
      </c>
      <c r="AP239" s="619"/>
      <c r="AQ239" s="681"/>
      <c r="AR239" s="682"/>
      <c r="AS239" s="682"/>
      <c r="AT239" s="682"/>
      <c r="AU239" s="682">
        <v>417923</v>
      </c>
      <c r="AV239" s="682">
        <v>417923</v>
      </c>
      <c r="AW239" s="682">
        <v>417923</v>
      </c>
      <c r="AX239" s="682">
        <v>417923</v>
      </c>
      <c r="AY239" s="682">
        <v>417923</v>
      </c>
      <c r="AZ239" s="682">
        <v>417923</v>
      </c>
      <c r="BA239" s="682">
        <v>417923</v>
      </c>
      <c r="BB239" s="682">
        <v>417923</v>
      </c>
      <c r="BC239" s="682">
        <v>417923</v>
      </c>
      <c r="BD239" s="682">
        <v>417923</v>
      </c>
      <c r="BE239" s="682">
        <v>417923</v>
      </c>
      <c r="BF239" s="682">
        <v>417923</v>
      </c>
      <c r="BG239" s="682">
        <v>417923</v>
      </c>
      <c r="BH239" s="682">
        <v>417923</v>
      </c>
      <c r="BI239" s="682">
        <v>417923</v>
      </c>
      <c r="BJ239" s="682">
        <v>0</v>
      </c>
      <c r="BK239" s="682">
        <v>0</v>
      </c>
      <c r="BL239" s="682">
        <v>0</v>
      </c>
      <c r="BM239" s="682">
        <v>0</v>
      </c>
      <c r="BN239" s="682">
        <v>0</v>
      </c>
      <c r="BO239" s="682">
        <v>0</v>
      </c>
      <c r="BP239" s="682">
        <v>0</v>
      </c>
      <c r="BQ239" s="682">
        <v>0</v>
      </c>
      <c r="BR239" s="682">
        <v>0</v>
      </c>
      <c r="BS239" s="682">
        <v>0</v>
      </c>
      <c r="BT239" s="683">
        <v>0</v>
      </c>
      <c r="BU239" s="160"/>
    </row>
    <row r="240" spans="2:73" ht="15.75">
      <c r="B240" s="674"/>
      <c r="C240" s="674" t="s">
        <v>113</v>
      </c>
      <c r="D240" s="674"/>
      <c r="E240" s="674"/>
      <c r="F240" s="674"/>
      <c r="G240" s="674"/>
      <c r="H240" s="674"/>
      <c r="I240" s="630"/>
      <c r="J240" s="630"/>
      <c r="K240" s="619"/>
      <c r="L240" s="681"/>
      <c r="M240" s="682"/>
      <c r="N240" s="682"/>
      <c r="O240" s="682"/>
      <c r="P240" s="682">
        <v>252</v>
      </c>
      <c r="Q240" s="682">
        <v>250</v>
      </c>
      <c r="R240" s="682">
        <v>250</v>
      </c>
      <c r="S240" s="682">
        <v>250</v>
      </c>
      <c r="T240" s="682">
        <v>250</v>
      </c>
      <c r="U240" s="682">
        <v>250</v>
      </c>
      <c r="V240" s="682">
        <v>250</v>
      </c>
      <c r="W240" s="682">
        <v>249</v>
      </c>
      <c r="X240" s="682">
        <v>249</v>
      </c>
      <c r="Y240" s="682">
        <v>249</v>
      </c>
      <c r="Z240" s="682">
        <v>224</v>
      </c>
      <c r="AA240" s="682">
        <v>224</v>
      </c>
      <c r="AB240" s="682">
        <v>224</v>
      </c>
      <c r="AC240" s="682">
        <v>223</v>
      </c>
      <c r="AD240" s="682">
        <v>223</v>
      </c>
      <c r="AE240" s="682">
        <v>222</v>
      </c>
      <c r="AF240" s="682">
        <v>61</v>
      </c>
      <c r="AG240" s="682">
        <v>61</v>
      </c>
      <c r="AH240" s="682">
        <v>61</v>
      </c>
      <c r="AI240" s="682">
        <v>61</v>
      </c>
      <c r="AJ240" s="682">
        <v>0</v>
      </c>
      <c r="AK240" s="682">
        <v>0</v>
      </c>
      <c r="AL240" s="682">
        <v>0</v>
      </c>
      <c r="AM240" s="682">
        <v>0</v>
      </c>
      <c r="AN240" s="682">
        <v>0</v>
      </c>
      <c r="AO240" s="683">
        <v>0</v>
      </c>
      <c r="AP240" s="619"/>
      <c r="AQ240" s="681"/>
      <c r="AR240" s="682"/>
      <c r="AS240" s="682"/>
      <c r="AT240" s="682"/>
      <c r="AU240" s="682">
        <v>3913143</v>
      </c>
      <c r="AV240" s="682">
        <v>3879729</v>
      </c>
      <c r="AW240" s="682">
        <v>3879729</v>
      </c>
      <c r="AX240" s="682">
        <v>3879729</v>
      </c>
      <c r="AY240" s="682">
        <v>3879729</v>
      </c>
      <c r="AZ240" s="682">
        <v>3879729</v>
      </c>
      <c r="BA240" s="682">
        <v>3879729</v>
      </c>
      <c r="BB240" s="682">
        <v>3877505</v>
      </c>
      <c r="BC240" s="682">
        <v>3877505</v>
      </c>
      <c r="BD240" s="682">
        <v>3877505</v>
      </c>
      <c r="BE240" s="682">
        <v>3636835</v>
      </c>
      <c r="BF240" s="682">
        <v>3616432</v>
      </c>
      <c r="BG240" s="682">
        <v>3616432</v>
      </c>
      <c r="BH240" s="682">
        <v>3540890</v>
      </c>
      <c r="BI240" s="682">
        <v>3540890</v>
      </c>
      <c r="BJ240" s="682">
        <v>3532881</v>
      </c>
      <c r="BK240" s="682">
        <v>975158</v>
      </c>
      <c r="BL240" s="682">
        <v>975158</v>
      </c>
      <c r="BM240" s="682">
        <v>975158</v>
      </c>
      <c r="BN240" s="682">
        <v>975158</v>
      </c>
      <c r="BO240" s="682">
        <v>0</v>
      </c>
      <c r="BP240" s="682">
        <v>0</v>
      </c>
      <c r="BQ240" s="682">
        <v>0</v>
      </c>
      <c r="BR240" s="682">
        <v>0</v>
      </c>
      <c r="BS240" s="682">
        <v>0</v>
      </c>
      <c r="BT240" s="683">
        <v>0</v>
      </c>
      <c r="BU240" s="160"/>
    </row>
    <row r="241" spans="2:73" ht="15.75">
      <c r="B241" s="674"/>
      <c r="C241" s="674" t="s">
        <v>114</v>
      </c>
      <c r="D241" s="674"/>
      <c r="E241" s="674"/>
      <c r="F241" s="674"/>
      <c r="G241" s="674"/>
      <c r="H241" s="674"/>
      <c r="I241" s="630"/>
      <c r="J241" s="630"/>
      <c r="K241" s="619"/>
      <c r="L241" s="681"/>
      <c r="M241" s="682"/>
      <c r="N241" s="682"/>
      <c r="O241" s="682"/>
      <c r="P241" s="682">
        <v>837</v>
      </c>
      <c r="Q241" s="682">
        <v>837</v>
      </c>
      <c r="R241" s="682">
        <v>837</v>
      </c>
      <c r="S241" s="682">
        <v>837</v>
      </c>
      <c r="T241" s="682">
        <v>837</v>
      </c>
      <c r="U241" s="682">
        <v>837</v>
      </c>
      <c r="V241" s="682">
        <v>837</v>
      </c>
      <c r="W241" s="682">
        <v>837</v>
      </c>
      <c r="X241" s="682">
        <v>837</v>
      </c>
      <c r="Y241" s="682">
        <v>837</v>
      </c>
      <c r="Z241" s="682">
        <v>837</v>
      </c>
      <c r="AA241" s="682">
        <v>837</v>
      </c>
      <c r="AB241" s="682">
        <v>837</v>
      </c>
      <c r="AC241" s="682">
        <v>837</v>
      </c>
      <c r="AD241" s="682">
        <v>837</v>
      </c>
      <c r="AE241" s="682">
        <v>837</v>
      </c>
      <c r="AF241" s="682">
        <v>837</v>
      </c>
      <c r="AG241" s="682">
        <v>837</v>
      </c>
      <c r="AH241" s="682">
        <v>752</v>
      </c>
      <c r="AI241" s="682">
        <v>0</v>
      </c>
      <c r="AJ241" s="682">
        <v>0</v>
      </c>
      <c r="AK241" s="682">
        <v>0</v>
      </c>
      <c r="AL241" s="682">
        <v>0</v>
      </c>
      <c r="AM241" s="682">
        <v>0</v>
      </c>
      <c r="AN241" s="682">
        <v>0</v>
      </c>
      <c r="AO241" s="683">
        <v>0</v>
      </c>
      <c r="AP241" s="619"/>
      <c r="AQ241" s="681"/>
      <c r="AR241" s="682"/>
      <c r="AS241" s="682"/>
      <c r="AT241" s="682"/>
      <c r="AU241" s="682">
        <v>1587453</v>
      </c>
      <c r="AV241" s="682">
        <v>1587453</v>
      </c>
      <c r="AW241" s="682">
        <v>1587453</v>
      </c>
      <c r="AX241" s="682">
        <v>1587453</v>
      </c>
      <c r="AY241" s="682">
        <v>1587453</v>
      </c>
      <c r="AZ241" s="682">
        <v>1587453</v>
      </c>
      <c r="BA241" s="682">
        <v>1587453</v>
      </c>
      <c r="BB241" s="682">
        <v>1587453</v>
      </c>
      <c r="BC241" s="682">
        <v>1587453</v>
      </c>
      <c r="BD241" s="682">
        <v>1587453</v>
      </c>
      <c r="BE241" s="682">
        <v>1587453</v>
      </c>
      <c r="BF241" s="682">
        <v>1587453</v>
      </c>
      <c r="BG241" s="682">
        <v>1587453</v>
      </c>
      <c r="BH241" s="682">
        <v>1587453</v>
      </c>
      <c r="BI241" s="682">
        <v>1587453</v>
      </c>
      <c r="BJ241" s="682">
        <v>1587453</v>
      </c>
      <c r="BK241" s="682">
        <v>1587453</v>
      </c>
      <c r="BL241" s="682">
        <v>1587453</v>
      </c>
      <c r="BM241" s="682">
        <v>1511512</v>
      </c>
      <c r="BN241" s="682">
        <v>0</v>
      </c>
      <c r="BO241" s="682">
        <v>0</v>
      </c>
      <c r="BP241" s="682">
        <v>0</v>
      </c>
      <c r="BQ241" s="682">
        <v>0</v>
      </c>
      <c r="BR241" s="682">
        <v>0</v>
      </c>
      <c r="BS241" s="682">
        <v>0</v>
      </c>
      <c r="BT241" s="683">
        <v>0</v>
      </c>
      <c r="BU241" s="160"/>
    </row>
    <row r="242" spans="2:73" ht="15.75" hidden="1">
      <c r="B242" s="674"/>
      <c r="C242" s="674" t="s">
        <v>116</v>
      </c>
      <c r="D242" s="674"/>
      <c r="E242" s="674"/>
      <c r="F242" s="674"/>
      <c r="G242" s="674"/>
      <c r="H242" s="674"/>
      <c r="I242" s="630"/>
      <c r="J242" s="630"/>
      <c r="K242" s="619"/>
      <c r="L242" s="681"/>
      <c r="M242" s="682"/>
      <c r="N242" s="682"/>
      <c r="O242" s="682"/>
      <c r="P242" s="682">
        <v>0</v>
      </c>
      <c r="Q242" s="682">
        <v>0</v>
      </c>
      <c r="R242" s="682">
        <v>0</v>
      </c>
      <c r="S242" s="682">
        <v>0</v>
      </c>
      <c r="T242" s="682">
        <v>0</v>
      </c>
      <c r="U242" s="682">
        <v>0</v>
      </c>
      <c r="V242" s="682">
        <v>0</v>
      </c>
      <c r="W242" s="682">
        <v>0</v>
      </c>
      <c r="X242" s="682">
        <v>0</v>
      </c>
      <c r="Y242" s="682">
        <v>0</v>
      </c>
      <c r="Z242" s="682">
        <v>0</v>
      </c>
      <c r="AA242" s="682">
        <v>0</v>
      </c>
      <c r="AB242" s="682">
        <v>0</v>
      </c>
      <c r="AC242" s="682">
        <v>0</v>
      </c>
      <c r="AD242" s="682">
        <v>0</v>
      </c>
      <c r="AE242" s="682">
        <v>0</v>
      </c>
      <c r="AF242" s="682">
        <v>0</v>
      </c>
      <c r="AG242" s="682">
        <v>0</v>
      </c>
      <c r="AH242" s="682">
        <v>0</v>
      </c>
      <c r="AI242" s="682">
        <v>0</v>
      </c>
      <c r="AJ242" s="682">
        <v>0</v>
      </c>
      <c r="AK242" s="682">
        <v>0</v>
      </c>
      <c r="AL242" s="682">
        <v>0</v>
      </c>
      <c r="AM242" s="682">
        <v>0</v>
      </c>
      <c r="AN242" s="682">
        <v>0</v>
      </c>
      <c r="AO242" s="683">
        <v>0</v>
      </c>
      <c r="AP242" s="619"/>
      <c r="AQ242" s="681"/>
      <c r="AR242" s="682"/>
      <c r="AS242" s="682"/>
      <c r="AT242" s="682"/>
      <c r="AU242" s="682">
        <v>0</v>
      </c>
      <c r="AV242" s="682">
        <v>0</v>
      </c>
      <c r="AW242" s="682">
        <v>0</v>
      </c>
      <c r="AX242" s="682">
        <v>0</v>
      </c>
      <c r="AY242" s="682">
        <v>0</v>
      </c>
      <c r="AZ242" s="682">
        <v>0</v>
      </c>
      <c r="BA242" s="682">
        <v>0</v>
      </c>
      <c r="BB242" s="682">
        <v>0</v>
      </c>
      <c r="BC242" s="682">
        <v>0</v>
      </c>
      <c r="BD242" s="682">
        <v>0</v>
      </c>
      <c r="BE242" s="682">
        <v>0</v>
      </c>
      <c r="BF242" s="682">
        <v>0</v>
      </c>
      <c r="BG242" s="682">
        <v>0</v>
      </c>
      <c r="BH242" s="682">
        <v>0</v>
      </c>
      <c r="BI242" s="682">
        <v>0</v>
      </c>
      <c r="BJ242" s="682">
        <v>0</v>
      </c>
      <c r="BK242" s="682">
        <v>0</v>
      </c>
      <c r="BL242" s="682">
        <v>0</v>
      </c>
      <c r="BM242" s="682">
        <v>0</v>
      </c>
      <c r="BN242" s="682">
        <v>0</v>
      </c>
      <c r="BO242" s="682">
        <v>0</v>
      </c>
      <c r="BP242" s="682">
        <v>0</v>
      </c>
      <c r="BQ242" s="682">
        <v>0</v>
      </c>
      <c r="BR242" s="682">
        <v>0</v>
      </c>
      <c r="BS242" s="682">
        <v>0</v>
      </c>
      <c r="BT242" s="683">
        <v>0</v>
      </c>
      <c r="BU242" s="160"/>
    </row>
    <row r="243" spans="2:73" ht="15.75" hidden="1">
      <c r="B243" s="674"/>
      <c r="C243" s="674" t="s">
        <v>117</v>
      </c>
      <c r="D243" s="674"/>
      <c r="E243" s="674"/>
      <c r="F243" s="674"/>
      <c r="G243" s="674"/>
      <c r="H243" s="674"/>
      <c r="I243" s="630"/>
      <c r="J243" s="630"/>
      <c r="K243" s="619"/>
      <c r="L243" s="681"/>
      <c r="M243" s="682"/>
      <c r="N243" s="682"/>
      <c r="O243" s="682"/>
      <c r="P243" s="682">
        <v>0</v>
      </c>
      <c r="Q243" s="682">
        <v>0</v>
      </c>
      <c r="R243" s="682">
        <v>0</v>
      </c>
      <c r="S243" s="682">
        <v>0</v>
      </c>
      <c r="T243" s="682">
        <v>0</v>
      </c>
      <c r="U243" s="682">
        <v>0</v>
      </c>
      <c r="V243" s="682">
        <v>0</v>
      </c>
      <c r="W243" s="682">
        <v>0</v>
      </c>
      <c r="X243" s="682">
        <v>0</v>
      </c>
      <c r="Y243" s="682">
        <v>0</v>
      </c>
      <c r="Z243" s="682">
        <v>0</v>
      </c>
      <c r="AA243" s="682">
        <v>0</v>
      </c>
      <c r="AB243" s="682">
        <v>0</v>
      </c>
      <c r="AC243" s="682">
        <v>0</v>
      </c>
      <c r="AD243" s="682">
        <v>0</v>
      </c>
      <c r="AE243" s="682">
        <v>0</v>
      </c>
      <c r="AF243" s="682">
        <v>0</v>
      </c>
      <c r="AG243" s="682">
        <v>0</v>
      </c>
      <c r="AH243" s="682">
        <v>0</v>
      </c>
      <c r="AI243" s="682">
        <v>0</v>
      </c>
      <c r="AJ243" s="682">
        <v>0</v>
      </c>
      <c r="AK243" s="682">
        <v>0</v>
      </c>
      <c r="AL243" s="682">
        <v>0</v>
      </c>
      <c r="AM243" s="682">
        <v>0</v>
      </c>
      <c r="AN243" s="682">
        <v>0</v>
      </c>
      <c r="AO243" s="683">
        <v>0</v>
      </c>
      <c r="AP243" s="619"/>
      <c r="AQ243" s="681"/>
      <c r="AR243" s="682"/>
      <c r="AS243" s="682"/>
      <c r="AT243" s="682"/>
      <c r="AU243" s="682">
        <v>0</v>
      </c>
      <c r="AV243" s="682">
        <v>0</v>
      </c>
      <c r="AW243" s="682">
        <v>0</v>
      </c>
      <c r="AX243" s="682">
        <v>0</v>
      </c>
      <c r="AY243" s="682">
        <v>0</v>
      </c>
      <c r="AZ243" s="682">
        <v>0</v>
      </c>
      <c r="BA243" s="682">
        <v>0</v>
      </c>
      <c r="BB243" s="682">
        <v>0</v>
      </c>
      <c r="BC243" s="682">
        <v>0</v>
      </c>
      <c r="BD243" s="682">
        <v>0</v>
      </c>
      <c r="BE243" s="682">
        <v>0</v>
      </c>
      <c r="BF243" s="682">
        <v>0</v>
      </c>
      <c r="BG243" s="682">
        <v>0</v>
      </c>
      <c r="BH243" s="682">
        <v>0</v>
      </c>
      <c r="BI243" s="682">
        <v>0</v>
      </c>
      <c r="BJ243" s="682">
        <v>0</v>
      </c>
      <c r="BK243" s="682">
        <v>0</v>
      </c>
      <c r="BL243" s="682">
        <v>0</v>
      </c>
      <c r="BM243" s="682">
        <v>0</v>
      </c>
      <c r="BN243" s="682">
        <v>0</v>
      </c>
      <c r="BO243" s="682">
        <v>0</v>
      </c>
      <c r="BP243" s="682">
        <v>0</v>
      </c>
      <c r="BQ243" s="682">
        <v>0</v>
      </c>
      <c r="BR243" s="682">
        <v>0</v>
      </c>
      <c r="BS243" s="682">
        <v>0</v>
      </c>
      <c r="BT243" s="683">
        <v>0</v>
      </c>
      <c r="BU243" s="160"/>
    </row>
    <row r="244" spans="2:73" ht="15.75">
      <c r="B244" s="674"/>
      <c r="C244" s="674" t="s">
        <v>118</v>
      </c>
      <c r="D244" s="674"/>
      <c r="E244" s="674"/>
      <c r="F244" s="674"/>
      <c r="G244" s="674"/>
      <c r="H244" s="674"/>
      <c r="I244" s="630"/>
      <c r="J244" s="630"/>
      <c r="K244" s="619"/>
      <c r="L244" s="681"/>
      <c r="M244" s="682"/>
      <c r="N244" s="682"/>
      <c r="O244" s="682"/>
      <c r="P244" s="682">
        <v>260</v>
      </c>
      <c r="Q244" s="682">
        <v>260</v>
      </c>
      <c r="R244" s="682">
        <v>260</v>
      </c>
      <c r="S244" s="682">
        <v>260</v>
      </c>
      <c r="T244" s="682">
        <v>260</v>
      </c>
      <c r="U244" s="682">
        <v>260</v>
      </c>
      <c r="V244" s="682">
        <v>245</v>
      </c>
      <c r="W244" s="682">
        <v>245</v>
      </c>
      <c r="X244" s="682">
        <v>243</v>
      </c>
      <c r="Y244" s="682">
        <v>195</v>
      </c>
      <c r="Z244" s="682">
        <v>75</v>
      </c>
      <c r="AA244" s="682">
        <v>72</v>
      </c>
      <c r="AB244" s="682">
        <v>44</v>
      </c>
      <c r="AC244" s="682">
        <v>44</v>
      </c>
      <c r="AD244" s="682">
        <v>44</v>
      </c>
      <c r="AE244" s="682">
        <v>37</v>
      </c>
      <c r="AF244" s="682">
        <v>31</v>
      </c>
      <c r="AG244" s="682">
        <v>31</v>
      </c>
      <c r="AH244" s="682">
        <v>31</v>
      </c>
      <c r="AI244" s="682">
        <v>31</v>
      </c>
      <c r="AJ244" s="682">
        <v>0</v>
      </c>
      <c r="AK244" s="682">
        <v>0</v>
      </c>
      <c r="AL244" s="682">
        <v>0</v>
      </c>
      <c r="AM244" s="682">
        <v>0</v>
      </c>
      <c r="AN244" s="682">
        <v>0</v>
      </c>
      <c r="AO244" s="683">
        <v>0</v>
      </c>
      <c r="AP244" s="619"/>
      <c r="AQ244" s="681"/>
      <c r="AR244" s="682"/>
      <c r="AS244" s="682"/>
      <c r="AT244" s="682"/>
      <c r="AU244" s="682">
        <v>1883044</v>
      </c>
      <c r="AV244" s="682">
        <v>1883044</v>
      </c>
      <c r="AW244" s="682">
        <v>1882176</v>
      </c>
      <c r="AX244" s="682">
        <v>1882176</v>
      </c>
      <c r="AY244" s="682">
        <v>1882176</v>
      </c>
      <c r="AZ244" s="682">
        <v>1882176</v>
      </c>
      <c r="BA244" s="682">
        <v>1786538</v>
      </c>
      <c r="BB244" s="682">
        <v>1786538</v>
      </c>
      <c r="BC244" s="682">
        <v>1755270</v>
      </c>
      <c r="BD244" s="682">
        <v>1432240</v>
      </c>
      <c r="BE244" s="682">
        <v>564489</v>
      </c>
      <c r="BF244" s="682">
        <v>485719</v>
      </c>
      <c r="BG244" s="682">
        <v>149063</v>
      </c>
      <c r="BH244" s="682">
        <v>149063</v>
      </c>
      <c r="BI244" s="682">
        <v>149063</v>
      </c>
      <c r="BJ244" s="682">
        <v>94214</v>
      </c>
      <c r="BK244" s="682">
        <v>75233</v>
      </c>
      <c r="BL244" s="682">
        <v>75233</v>
      </c>
      <c r="BM244" s="682">
        <v>75233</v>
      </c>
      <c r="BN244" s="682">
        <v>75233</v>
      </c>
      <c r="BO244" s="682">
        <v>0</v>
      </c>
      <c r="BP244" s="682">
        <v>0</v>
      </c>
      <c r="BQ244" s="682">
        <v>0</v>
      </c>
      <c r="BR244" s="682">
        <v>0</v>
      </c>
      <c r="BS244" s="682">
        <v>0</v>
      </c>
      <c r="BT244" s="683">
        <v>0</v>
      </c>
      <c r="BU244" s="160"/>
    </row>
    <row r="245" spans="2:73" ht="15.75">
      <c r="B245" s="674"/>
      <c r="C245" s="674"/>
      <c r="D245" s="674" t="s">
        <v>113</v>
      </c>
      <c r="E245" s="674"/>
      <c r="F245" s="674"/>
      <c r="G245" s="674"/>
      <c r="H245" s="674" t="s">
        <v>1148</v>
      </c>
      <c r="I245" s="630"/>
      <c r="J245" s="630"/>
      <c r="K245" s="619"/>
      <c r="L245" s="681"/>
      <c r="M245" s="682"/>
      <c r="N245" s="682"/>
      <c r="O245" s="682"/>
      <c r="P245" s="682">
        <v>25</v>
      </c>
      <c r="Q245" s="682">
        <v>25</v>
      </c>
      <c r="R245" s="682">
        <v>25</v>
      </c>
      <c r="S245" s="682">
        <v>25</v>
      </c>
      <c r="T245" s="682">
        <v>25</v>
      </c>
      <c r="U245" s="682">
        <v>25</v>
      </c>
      <c r="V245" s="682">
        <v>25</v>
      </c>
      <c r="W245" s="682">
        <v>25</v>
      </c>
      <c r="X245" s="682">
        <v>25</v>
      </c>
      <c r="Y245" s="682">
        <v>25</v>
      </c>
      <c r="Z245" s="682">
        <v>22</v>
      </c>
      <c r="AA245" s="682">
        <v>22</v>
      </c>
      <c r="AB245" s="682">
        <v>22</v>
      </c>
      <c r="AC245" s="682">
        <v>22</v>
      </c>
      <c r="AD245" s="682">
        <v>22</v>
      </c>
      <c r="AE245" s="682">
        <v>22</v>
      </c>
      <c r="AF245" s="682">
        <v>11</v>
      </c>
      <c r="AG245" s="682">
        <v>11</v>
      </c>
      <c r="AH245" s="682">
        <v>11</v>
      </c>
      <c r="AI245" s="682">
        <v>11</v>
      </c>
      <c r="AJ245" s="682">
        <v>0</v>
      </c>
      <c r="AK245" s="682">
        <v>0</v>
      </c>
      <c r="AL245" s="682">
        <v>0</v>
      </c>
      <c r="AM245" s="682">
        <v>0</v>
      </c>
      <c r="AN245" s="682">
        <v>0</v>
      </c>
      <c r="AO245" s="683">
        <v>0</v>
      </c>
      <c r="AP245" s="619"/>
      <c r="AQ245" s="681"/>
      <c r="AR245" s="682"/>
      <c r="AS245" s="682"/>
      <c r="AT245" s="682"/>
      <c r="AU245" s="682">
        <v>388248</v>
      </c>
      <c r="AV245" s="682">
        <v>382738</v>
      </c>
      <c r="AW245" s="682">
        <v>382738</v>
      </c>
      <c r="AX245" s="682">
        <v>382738</v>
      </c>
      <c r="AY245" s="682">
        <v>382738</v>
      </c>
      <c r="AZ245" s="682">
        <v>382738</v>
      </c>
      <c r="BA245" s="682">
        <v>382738</v>
      </c>
      <c r="BB245" s="682">
        <v>382396</v>
      </c>
      <c r="BC245" s="682">
        <v>382396</v>
      </c>
      <c r="BD245" s="682">
        <v>382396</v>
      </c>
      <c r="BE245" s="682">
        <v>357819</v>
      </c>
      <c r="BF245" s="682">
        <v>357256</v>
      </c>
      <c r="BG245" s="682">
        <v>357256</v>
      </c>
      <c r="BH245" s="682">
        <v>355162</v>
      </c>
      <c r="BI245" s="682">
        <v>355162</v>
      </c>
      <c r="BJ245" s="682">
        <v>354426</v>
      </c>
      <c r="BK245" s="682">
        <v>181989</v>
      </c>
      <c r="BL245" s="682">
        <v>181989</v>
      </c>
      <c r="BM245" s="682">
        <v>181989</v>
      </c>
      <c r="BN245" s="682">
        <v>181989</v>
      </c>
      <c r="BO245" s="682">
        <v>0</v>
      </c>
      <c r="BP245" s="682">
        <v>0</v>
      </c>
      <c r="BQ245" s="682">
        <v>0</v>
      </c>
      <c r="BR245" s="682">
        <v>0</v>
      </c>
      <c r="BS245" s="682">
        <v>0</v>
      </c>
      <c r="BT245" s="683">
        <v>0</v>
      </c>
      <c r="BU245" s="160"/>
    </row>
    <row r="246" spans="2:73" ht="15.75">
      <c r="B246" s="674"/>
      <c r="C246" s="674"/>
      <c r="D246" s="674" t="s">
        <v>1149</v>
      </c>
      <c r="E246" s="674"/>
      <c r="F246" s="674"/>
      <c r="G246" s="674"/>
      <c r="H246" s="674" t="s">
        <v>1148</v>
      </c>
      <c r="I246" s="630"/>
      <c r="J246" s="630"/>
      <c r="K246" s="619"/>
      <c r="L246" s="681"/>
      <c r="M246" s="682"/>
      <c r="N246" s="682"/>
      <c r="O246" s="682"/>
      <c r="P246" s="682">
        <v>90</v>
      </c>
      <c r="Q246" s="682">
        <v>90</v>
      </c>
      <c r="R246" s="682">
        <v>90</v>
      </c>
      <c r="S246" s="682">
        <v>90</v>
      </c>
      <c r="T246" s="682">
        <v>90</v>
      </c>
      <c r="U246" s="682">
        <v>90</v>
      </c>
      <c r="V246" s="682">
        <v>90</v>
      </c>
      <c r="W246" s="682">
        <v>90</v>
      </c>
      <c r="X246" s="682">
        <v>90</v>
      </c>
      <c r="Y246" s="682">
        <v>90</v>
      </c>
      <c r="Z246" s="682">
        <v>90</v>
      </c>
      <c r="AA246" s="682">
        <v>90</v>
      </c>
      <c r="AB246" s="682">
        <v>90</v>
      </c>
      <c r="AC246" s="682">
        <v>90</v>
      </c>
      <c r="AD246" s="682">
        <v>90</v>
      </c>
      <c r="AE246" s="682">
        <v>90</v>
      </c>
      <c r="AF246" s="682">
        <v>90</v>
      </c>
      <c r="AG246" s="682">
        <v>90</v>
      </c>
      <c r="AH246" s="682">
        <v>83</v>
      </c>
      <c r="AI246" s="682">
        <v>0</v>
      </c>
      <c r="AJ246" s="682">
        <v>0</v>
      </c>
      <c r="AK246" s="682">
        <v>0</v>
      </c>
      <c r="AL246" s="682">
        <v>0</v>
      </c>
      <c r="AM246" s="682">
        <v>0</v>
      </c>
      <c r="AN246" s="682">
        <v>0</v>
      </c>
      <c r="AO246" s="683">
        <v>0</v>
      </c>
      <c r="AP246" s="619"/>
      <c r="AQ246" s="681"/>
      <c r="AR246" s="682"/>
      <c r="AS246" s="682"/>
      <c r="AT246" s="682"/>
      <c r="AU246" s="682">
        <v>172830</v>
      </c>
      <c r="AV246" s="682">
        <v>172830</v>
      </c>
      <c r="AW246" s="682">
        <v>172830</v>
      </c>
      <c r="AX246" s="682">
        <v>172830</v>
      </c>
      <c r="AY246" s="682">
        <v>172830</v>
      </c>
      <c r="AZ246" s="682">
        <v>172830</v>
      </c>
      <c r="BA246" s="682">
        <v>172830</v>
      </c>
      <c r="BB246" s="682">
        <v>172830</v>
      </c>
      <c r="BC246" s="682">
        <v>172830</v>
      </c>
      <c r="BD246" s="682">
        <v>172830</v>
      </c>
      <c r="BE246" s="682">
        <v>172830</v>
      </c>
      <c r="BF246" s="682">
        <v>172830</v>
      </c>
      <c r="BG246" s="682">
        <v>172830</v>
      </c>
      <c r="BH246" s="682">
        <v>172830</v>
      </c>
      <c r="BI246" s="682">
        <v>172830</v>
      </c>
      <c r="BJ246" s="682">
        <v>172830</v>
      </c>
      <c r="BK246" s="682">
        <v>172830</v>
      </c>
      <c r="BL246" s="682">
        <v>172830</v>
      </c>
      <c r="BM246" s="682">
        <v>166478</v>
      </c>
      <c r="BN246" s="682">
        <v>0</v>
      </c>
      <c r="BO246" s="682">
        <v>0</v>
      </c>
      <c r="BP246" s="682">
        <v>0</v>
      </c>
      <c r="BQ246" s="682">
        <v>0</v>
      </c>
      <c r="BR246" s="682">
        <v>0</v>
      </c>
      <c r="BS246" s="682">
        <v>0</v>
      </c>
      <c r="BT246" s="683">
        <v>0</v>
      </c>
      <c r="BU246" s="160"/>
    </row>
    <row r="247" spans="2:73" ht="15.75" hidden="1">
      <c r="B247" s="674"/>
      <c r="C247" s="674"/>
      <c r="D247" s="674" t="s">
        <v>115</v>
      </c>
      <c r="E247" s="674"/>
      <c r="F247" s="674"/>
      <c r="G247" s="674"/>
      <c r="H247" s="674" t="s">
        <v>1148</v>
      </c>
      <c r="I247" s="630"/>
      <c r="J247" s="630"/>
      <c r="K247" s="619"/>
      <c r="L247" s="681"/>
      <c r="M247" s="682"/>
      <c r="N247" s="682"/>
      <c r="O247" s="682"/>
      <c r="P247" s="682">
        <v>0</v>
      </c>
      <c r="Q247" s="682">
        <v>0</v>
      </c>
      <c r="R247" s="682">
        <v>0</v>
      </c>
      <c r="S247" s="682">
        <v>0</v>
      </c>
      <c r="T247" s="682">
        <v>0</v>
      </c>
      <c r="U247" s="682">
        <v>0</v>
      </c>
      <c r="V247" s="682">
        <v>0</v>
      </c>
      <c r="W247" s="682">
        <v>0</v>
      </c>
      <c r="X247" s="682">
        <v>0</v>
      </c>
      <c r="Y247" s="682">
        <v>0</v>
      </c>
      <c r="Z247" s="682">
        <v>0</v>
      </c>
      <c r="AA247" s="682">
        <v>0</v>
      </c>
      <c r="AB247" s="682">
        <v>0</v>
      </c>
      <c r="AC247" s="682">
        <v>0</v>
      </c>
      <c r="AD247" s="682">
        <v>0</v>
      </c>
      <c r="AE247" s="682">
        <v>0</v>
      </c>
      <c r="AF247" s="682">
        <v>0</v>
      </c>
      <c r="AG247" s="682">
        <v>0</v>
      </c>
      <c r="AH247" s="682">
        <v>0</v>
      </c>
      <c r="AI247" s="682">
        <v>0</v>
      </c>
      <c r="AJ247" s="682">
        <v>0</v>
      </c>
      <c r="AK247" s="682">
        <v>0</v>
      </c>
      <c r="AL247" s="682">
        <v>0</v>
      </c>
      <c r="AM247" s="682">
        <v>0</v>
      </c>
      <c r="AN247" s="682">
        <v>0</v>
      </c>
      <c r="AO247" s="683">
        <v>0</v>
      </c>
      <c r="AP247" s="619"/>
      <c r="AQ247" s="681"/>
      <c r="AR247" s="682"/>
      <c r="AS247" s="682"/>
      <c r="AT247" s="682"/>
      <c r="AU247" s="682">
        <v>0</v>
      </c>
      <c r="AV247" s="682">
        <v>0</v>
      </c>
      <c r="AW247" s="682">
        <v>0</v>
      </c>
      <c r="AX247" s="682">
        <v>0</v>
      </c>
      <c r="AY247" s="682">
        <v>0</v>
      </c>
      <c r="AZ247" s="682">
        <v>0</v>
      </c>
      <c r="BA247" s="682">
        <v>0</v>
      </c>
      <c r="BB247" s="682">
        <v>0</v>
      </c>
      <c r="BC247" s="682">
        <v>0</v>
      </c>
      <c r="BD247" s="682">
        <v>0</v>
      </c>
      <c r="BE247" s="682">
        <v>0</v>
      </c>
      <c r="BF247" s="682">
        <v>0</v>
      </c>
      <c r="BG247" s="682">
        <v>0</v>
      </c>
      <c r="BH247" s="682">
        <v>0</v>
      </c>
      <c r="BI247" s="682">
        <v>0</v>
      </c>
      <c r="BJ247" s="682">
        <v>0</v>
      </c>
      <c r="BK247" s="682">
        <v>0</v>
      </c>
      <c r="BL247" s="682">
        <v>0</v>
      </c>
      <c r="BM247" s="682">
        <v>0</v>
      </c>
      <c r="BN247" s="682">
        <v>0</v>
      </c>
      <c r="BO247" s="682">
        <v>0</v>
      </c>
      <c r="BP247" s="682">
        <v>0</v>
      </c>
      <c r="BQ247" s="682">
        <v>0</v>
      </c>
      <c r="BR247" s="682">
        <v>0</v>
      </c>
      <c r="BS247" s="682">
        <v>0</v>
      </c>
      <c r="BT247" s="683">
        <v>0</v>
      </c>
      <c r="BU247" s="160"/>
    </row>
    <row r="248" spans="2:73" ht="15.75" hidden="1">
      <c r="B248" s="674"/>
      <c r="C248" s="674"/>
      <c r="D248" s="674" t="s">
        <v>116</v>
      </c>
      <c r="E248" s="674"/>
      <c r="F248" s="674"/>
      <c r="G248" s="674"/>
      <c r="H248" s="674" t="s">
        <v>1148</v>
      </c>
      <c r="I248" s="630"/>
      <c r="J248" s="630"/>
      <c r="K248" s="619"/>
      <c r="L248" s="681"/>
      <c r="M248" s="682"/>
      <c r="N248" s="682"/>
      <c r="O248" s="682"/>
      <c r="P248" s="682">
        <v>0</v>
      </c>
      <c r="Q248" s="682">
        <v>0</v>
      </c>
      <c r="R248" s="682">
        <v>0</v>
      </c>
      <c r="S248" s="682">
        <v>0</v>
      </c>
      <c r="T248" s="682">
        <v>0</v>
      </c>
      <c r="U248" s="682">
        <v>0</v>
      </c>
      <c r="V248" s="682">
        <v>0</v>
      </c>
      <c r="W248" s="682">
        <v>0</v>
      </c>
      <c r="X248" s="682">
        <v>0</v>
      </c>
      <c r="Y248" s="682">
        <v>0</v>
      </c>
      <c r="Z248" s="682">
        <v>0</v>
      </c>
      <c r="AA248" s="682">
        <v>0</v>
      </c>
      <c r="AB248" s="682">
        <v>0</v>
      </c>
      <c r="AC248" s="682">
        <v>0</v>
      </c>
      <c r="AD248" s="682">
        <v>0</v>
      </c>
      <c r="AE248" s="682">
        <v>0</v>
      </c>
      <c r="AF248" s="682">
        <v>0</v>
      </c>
      <c r="AG248" s="682">
        <v>0</v>
      </c>
      <c r="AH248" s="682">
        <v>0</v>
      </c>
      <c r="AI248" s="682">
        <v>0</v>
      </c>
      <c r="AJ248" s="682">
        <v>0</v>
      </c>
      <c r="AK248" s="682">
        <v>0</v>
      </c>
      <c r="AL248" s="682">
        <v>0</v>
      </c>
      <c r="AM248" s="682">
        <v>0</v>
      </c>
      <c r="AN248" s="682">
        <v>0</v>
      </c>
      <c r="AO248" s="683">
        <v>0</v>
      </c>
      <c r="AP248" s="619"/>
      <c r="AQ248" s="681"/>
      <c r="AR248" s="682"/>
      <c r="AS248" s="682"/>
      <c r="AT248" s="682"/>
      <c r="AU248" s="682">
        <v>0</v>
      </c>
      <c r="AV248" s="682">
        <v>0</v>
      </c>
      <c r="AW248" s="682">
        <v>0</v>
      </c>
      <c r="AX248" s="682">
        <v>0</v>
      </c>
      <c r="AY248" s="682">
        <v>0</v>
      </c>
      <c r="AZ248" s="682">
        <v>0</v>
      </c>
      <c r="BA248" s="682">
        <v>0</v>
      </c>
      <c r="BB248" s="682">
        <v>0</v>
      </c>
      <c r="BC248" s="682">
        <v>0</v>
      </c>
      <c r="BD248" s="682">
        <v>0</v>
      </c>
      <c r="BE248" s="682">
        <v>0</v>
      </c>
      <c r="BF248" s="682">
        <v>0</v>
      </c>
      <c r="BG248" s="682">
        <v>0</v>
      </c>
      <c r="BH248" s="682">
        <v>0</v>
      </c>
      <c r="BI248" s="682">
        <v>0</v>
      </c>
      <c r="BJ248" s="682">
        <v>0</v>
      </c>
      <c r="BK248" s="682">
        <v>0</v>
      </c>
      <c r="BL248" s="682">
        <v>0</v>
      </c>
      <c r="BM248" s="682">
        <v>0</v>
      </c>
      <c r="BN248" s="682">
        <v>0</v>
      </c>
      <c r="BO248" s="682">
        <v>0</v>
      </c>
      <c r="BP248" s="682">
        <v>0</v>
      </c>
      <c r="BQ248" s="682">
        <v>0</v>
      </c>
      <c r="BR248" s="682">
        <v>0</v>
      </c>
      <c r="BS248" s="682">
        <v>0</v>
      </c>
      <c r="BT248" s="683">
        <v>0</v>
      </c>
      <c r="BU248" s="160"/>
    </row>
    <row r="249" spans="2:73" ht="15.75">
      <c r="B249" s="674"/>
      <c r="C249" s="674"/>
      <c r="D249" s="674" t="s">
        <v>117</v>
      </c>
      <c r="E249" s="674"/>
      <c r="F249" s="674"/>
      <c r="G249" s="674"/>
      <c r="H249" s="674" t="s">
        <v>1148</v>
      </c>
      <c r="I249" s="630"/>
      <c r="J249" s="630"/>
      <c r="K249" s="619"/>
      <c r="L249" s="681"/>
      <c r="M249" s="682"/>
      <c r="N249" s="682"/>
      <c r="O249" s="682"/>
      <c r="P249" s="682">
        <v>16</v>
      </c>
      <c r="Q249" s="682">
        <v>16</v>
      </c>
      <c r="R249" s="682">
        <v>16</v>
      </c>
      <c r="S249" s="682">
        <v>16</v>
      </c>
      <c r="T249" s="682">
        <v>16</v>
      </c>
      <c r="U249" s="682">
        <v>16</v>
      </c>
      <c r="V249" s="682">
        <v>16</v>
      </c>
      <c r="W249" s="682">
        <v>16</v>
      </c>
      <c r="X249" s="682">
        <v>16</v>
      </c>
      <c r="Y249" s="682">
        <v>16</v>
      </c>
      <c r="Z249" s="682">
        <v>16</v>
      </c>
      <c r="AA249" s="682">
        <v>16</v>
      </c>
      <c r="AB249" s="682">
        <v>16</v>
      </c>
      <c r="AC249" s="682">
        <v>11</v>
      </c>
      <c r="AD249" s="682">
        <v>0</v>
      </c>
      <c r="AE249" s="682">
        <v>0</v>
      </c>
      <c r="AF249" s="682">
        <v>0</v>
      </c>
      <c r="AG249" s="682">
        <v>0</v>
      </c>
      <c r="AH249" s="682">
        <v>0</v>
      </c>
      <c r="AI249" s="682">
        <v>0</v>
      </c>
      <c r="AJ249" s="682">
        <v>0</v>
      </c>
      <c r="AK249" s="682">
        <v>0</v>
      </c>
      <c r="AL249" s="682">
        <v>0</v>
      </c>
      <c r="AM249" s="682">
        <v>0</v>
      </c>
      <c r="AN249" s="682">
        <v>0</v>
      </c>
      <c r="AO249" s="683">
        <v>0</v>
      </c>
      <c r="AP249" s="619"/>
      <c r="AQ249" s="681"/>
      <c r="AR249" s="682"/>
      <c r="AS249" s="682"/>
      <c r="AT249" s="682"/>
      <c r="AU249" s="682">
        <v>76159</v>
      </c>
      <c r="AV249" s="682">
        <v>76159</v>
      </c>
      <c r="AW249" s="682">
        <v>76159</v>
      </c>
      <c r="AX249" s="682">
        <v>76159</v>
      </c>
      <c r="AY249" s="682">
        <v>76159</v>
      </c>
      <c r="AZ249" s="682">
        <v>76159</v>
      </c>
      <c r="BA249" s="682">
        <v>76159</v>
      </c>
      <c r="BB249" s="682">
        <v>76159</v>
      </c>
      <c r="BC249" s="682">
        <v>76159</v>
      </c>
      <c r="BD249" s="682">
        <v>76159</v>
      </c>
      <c r="BE249" s="682">
        <v>76159</v>
      </c>
      <c r="BF249" s="682">
        <v>76159</v>
      </c>
      <c r="BG249" s="682">
        <v>76159</v>
      </c>
      <c r="BH249" s="682">
        <v>53311</v>
      </c>
      <c r="BI249" s="682">
        <v>0</v>
      </c>
      <c r="BJ249" s="682">
        <v>0</v>
      </c>
      <c r="BK249" s="682">
        <v>0</v>
      </c>
      <c r="BL249" s="682">
        <v>0</v>
      </c>
      <c r="BM249" s="682">
        <v>0</v>
      </c>
      <c r="BN249" s="682">
        <v>0</v>
      </c>
      <c r="BO249" s="682">
        <v>0</v>
      </c>
      <c r="BP249" s="682">
        <v>0</v>
      </c>
      <c r="BQ249" s="682">
        <v>0</v>
      </c>
      <c r="BR249" s="682">
        <v>0</v>
      </c>
      <c r="BS249" s="682">
        <v>0</v>
      </c>
      <c r="BT249" s="683">
        <v>0</v>
      </c>
      <c r="BU249" s="160"/>
    </row>
    <row r="250" spans="2:73" ht="15.75">
      <c r="B250" s="674"/>
      <c r="C250" s="674"/>
      <c r="D250" s="674" t="s">
        <v>118</v>
      </c>
      <c r="E250" s="674"/>
      <c r="F250" s="674"/>
      <c r="G250" s="674"/>
      <c r="H250" s="674" t="s">
        <v>1148</v>
      </c>
      <c r="I250" s="630"/>
      <c r="J250" s="630"/>
      <c r="K250" s="619"/>
      <c r="L250" s="681"/>
      <c r="M250" s="682"/>
      <c r="N250" s="682"/>
      <c r="O250" s="682"/>
      <c r="P250" s="682">
        <v>475</v>
      </c>
      <c r="Q250" s="682">
        <v>432</v>
      </c>
      <c r="R250" s="682">
        <v>424</v>
      </c>
      <c r="S250" s="682">
        <v>424</v>
      </c>
      <c r="T250" s="682">
        <v>424</v>
      </c>
      <c r="U250" s="682">
        <v>424</v>
      </c>
      <c r="V250" s="682">
        <v>402</v>
      </c>
      <c r="W250" s="682">
        <v>402</v>
      </c>
      <c r="X250" s="682">
        <v>398</v>
      </c>
      <c r="Y250" s="682">
        <v>328</v>
      </c>
      <c r="Z250" s="682">
        <v>98</v>
      </c>
      <c r="AA250" s="682">
        <v>67</v>
      </c>
      <c r="AB250" s="682">
        <v>44</v>
      </c>
      <c r="AC250" s="682">
        <v>44</v>
      </c>
      <c r="AD250" s="682">
        <v>44</v>
      </c>
      <c r="AE250" s="682">
        <v>28</v>
      </c>
      <c r="AF250" s="682">
        <v>3</v>
      </c>
      <c r="AG250" s="682">
        <v>3</v>
      </c>
      <c r="AH250" s="682">
        <v>3</v>
      </c>
      <c r="AI250" s="682">
        <v>3</v>
      </c>
      <c r="AJ250" s="682">
        <v>0</v>
      </c>
      <c r="AK250" s="682">
        <v>0</v>
      </c>
      <c r="AL250" s="682">
        <v>0</v>
      </c>
      <c r="AM250" s="682">
        <v>0</v>
      </c>
      <c r="AN250" s="682">
        <v>0</v>
      </c>
      <c r="AO250" s="683">
        <v>0</v>
      </c>
      <c r="AP250" s="619"/>
      <c r="AQ250" s="681"/>
      <c r="AR250" s="682"/>
      <c r="AS250" s="682"/>
      <c r="AT250" s="682"/>
      <c r="AU250" s="682">
        <v>3004373</v>
      </c>
      <c r="AV250" s="682">
        <v>2867197</v>
      </c>
      <c r="AW250" s="682">
        <v>2840727</v>
      </c>
      <c r="AX250" s="682">
        <v>2840727</v>
      </c>
      <c r="AY250" s="682">
        <v>2840727</v>
      </c>
      <c r="AZ250" s="682">
        <v>2840727</v>
      </c>
      <c r="BA250" s="682">
        <v>2695898</v>
      </c>
      <c r="BB250" s="682">
        <v>2695898</v>
      </c>
      <c r="BC250" s="682">
        <v>2681930</v>
      </c>
      <c r="BD250" s="682">
        <v>2223924</v>
      </c>
      <c r="BE250" s="682">
        <v>853115</v>
      </c>
      <c r="BF250" s="682">
        <v>740441</v>
      </c>
      <c r="BG250" s="682">
        <v>517391</v>
      </c>
      <c r="BH250" s="682">
        <v>517391</v>
      </c>
      <c r="BI250" s="682">
        <v>517391</v>
      </c>
      <c r="BJ250" s="682">
        <v>342200</v>
      </c>
      <c r="BK250" s="682">
        <v>1553</v>
      </c>
      <c r="BL250" s="682">
        <v>1553</v>
      </c>
      <c r="BM250" s="682">
        <v>1553</v>
      </c>
      <c r="BN250" s="682">
        <v>1553</v>
      </c>
      <c r="BO250" s="682">
        <v>0</v>
      </c>
      <c r="BP250" s="682">
        <v>0</v>
      </c>
      <c r="BQ250" s="682">
        <v>0</v>
      </c>
      <c r="BR250" s="682">
        <v>0</v>
      </c>
      <c r="BS250" s="682">
        <v>0</v>
      </c>
      <c r="BT250" s="683">
        <v>0</v>
      </c>
      <c r="BU250" s="160"/>
    </row>
    <row r="251" spans="2:73" ht="15.75">
      <c r="B251" s="674"/>
      <c r="C251" s="674"/>
      <c r="D251" s="674" t="s">
        <v>95</v>
      </c>
      <c r="E251" s="674"/>
      <c r="F251" s="674"/>
      <c r="G251" s="674"/>
      <c r="H251" s="674" t="s">
        <v>1148</v>
      </c>
      <c r="I251" s="630"/>
      <c r="J251" s="630"/>
      <c r="K251" s="619"/>
      <c r="L251" s="681"/>
      <c r="M251" s="682"/>
      <c r="N251" s="682"/>
      <c r="O251" s="682"/>
      <c r="P251" s="682"/>
      <c r="Q251" s="682"/>
      <c r="R251" s="682"/>
      <c r="S251" s="682"/>
      <c r="T251" s="682"/>
      <c r="U251" s="682"/>
      <c r="V251" s="682"/>
      <c r="W251" s="682"/>
      <c r="X251" s="682"/>
      <c r="Y251" s="682"/>
      <c r="Z251" s="682"/>
      <c r="AA251" s="682"/>
      <c r="AB251" s="682"/>
      <c r="AC251" s="682"/>
      <c r="AD251" s="682"/>
      <c r="AE251" s="682"/>
      <c r="AF251" s="682"/>
      <c r="AG251" s="682"/>
      <c r="AH251" s="682"/>
      <c r="AI251" s="682"/>
      <c r="AJ251" s="682"/>
      <c r="AK251" s="682"/>
      <c r="AL251" s="682"/>
      <c r="AM251" s="682"/>
      <c r="AN251" s="682"/>
      <c r="AO251" s="683"/>
      <c r="AP251" s="619"/>
      <c r="AQ251" s="681"/>
      <c r="AR251" s="682"/>
      <c r="AS251" s="682"/>
      <c r="AT251" s="682"/>
      <c r="AU251" s="682">
        <v>3141</v>
      </c>
      <c r="AV251" s="682">
        <v>3081</v>
      </c>
      <c r="AW251" s="682">
        <v>3081</v>
      </c>
      <c r="AX251" s="682">
        <v>3081</v>
      </c>
      <c r="AY251" s="682">
        <v>3081</v>
      </c>
      <c r="AZ251" s="682">
        <v>3081</v>
      </c>
      <c r="BA251" s="682">
        <v>3081</v>
      </c>
      <c r="BB251" s="682">
        <v>3064</v>
      </c>
      <c r="BC251" s="682">
        <v>3064</v>
      </c>
      <c r="BD251" s="682">
        <v>3064</v>
      </c>
      <c r="BE251" s="682">
        <v>3103</v>
      </c>
      <c r="BF251" s="682">
        <v>3103</v>
      </c>
      <c r="BG251" s="682">
        <v>3103</v>
      </c>
      <c r="BH251" s="682">
        <v>3066</v>
      </c>
      <c r="BI251" s="682">
        <v>3066</v>
      </c>
      <c r="BJ251" s="682">
        <v>3064</v>
      </c>
      <c r="BK251" s="682">
        <v>0</v>
      </c>
      <c r="BL251" s="682">
        <v>0</v>
      </c>
      <c r="BM251" s="682">
        <v>0</v>
      </c>
      <c r="BN251" s="682">
        <v>0</v>
      </c>
      <c r="BO251" s="682">
        <v>0</v>
      </c>
      <c r="BP251" s="682">
        <v>0</v>
      </c>
      <c r="BQ251" s="682">
        <v>0</v>
      </c>
      <c r="BR251" s="682">
        <v>0</v>
      </c>
      <c r="BS251" s="682">
        <v>0</v>
      </c>
      <c r="BT251" s="683">
        <v>0</v>
      </c>
      <c r="BU251" s="160"/>
    </row>
    <row r="252" spans="2:73" ht="15.75" hidden="1">
      <c r="B252" s="674"/>
      <c r="C252" s="674"/>
      <c r="D252" s="674" t="s">
        <v>96</v>
      </c>
      <c r="E252" s="674"/>
      <c r="F252" s="674"/>
      <c r="G252" s="674"/>
      <c r="H252" s="674" t="s">
        <v>1148</v>
      </c>
      <c r="I252" s="630"/>
      <c r="J252" s="630"/>
      <c r="K252" s="619"/>
      <c r="L252" s="681"/>
      <c r="M252" s="682"/>
      <c r="N252" s="682"/>
      <c r="O252" s="682"/>
      <c r="P252" s="682"/>
      <c r="Q252" s="682"/>
      <c r="R252" s="682"/>
      <c r="S252" s="682"/>
      <c r="T252" s="682"/>
      <c r="U252" s="682"/>
      <c r="V252" s="682"/>
      <c r="W252" s="682"/>
      <c r="X252" s="682"/>
      <c r="Y252" s="682"/>
      <c r="Z252" s="682"/>
      <c r="AA252" s="682"/>
      <c r="AB252" s="682"/>
      <c r="AC252" s="682"/>
      <c r="AD252" s="682"/>
      <c r="AE252" s="682"/>
      <c r="AF252" s="682"/>
      <c r="AG252" s="682"/>
      <c r="AH252" s="682"/>
      <c r="AI252" s="682"/>
      <c r="AJ252" s="682"/>
      <c r="AK252" s="682"/>
      <c r="AL252" s="682"/>
      <c r="AM252" s="682"/>
      <c r="AN252" s="682"/>
      <c r="AO252" s="683"/>
      <c r="AP252" s="619"/>
      <c r="AQ252" s="681"/>
      <c r="AR252" s="682"/>
      <c r="AS252" s="682"/>
      <c r="AT252" s="682"/>
      <c r="AU252" s="682">
        <v>0</v>
      </c>
      <c r="AV252" s="682">
        <v>0</v>
      </c>
      <c r="AW252" s="682">
        <v>0</v>
      </c>
      <c r="AX252" s="682">
        <v>0</v>
      </c>
      <c r="AY252" s="682">
        <v>0</v>
      </c>
      <c r="AZ252" s="682">
        <v>0</v>
      </c>
      <c r="BA252" s="682">
        <v>0</v>
      </c>
      <c r="BB252" s="682">
        <v>0</v>
      </c>
      <c r="BC252" s="682">
        <v>0</v>
      </c>
      <c r="BD252" s="682">
        <v>0</v>
      </c>
      <c r="BE252" s="682">
        <v>0</v>
      </c>
      <c r="BF252" s="682">
        <v>0</v>
      </c>
      <c r="BG252" s="682">
        <v>0</v>
      </c>
      <c r="BH252" s="682">
        <v>0</v>
      </c>
      <c r="BI252" s="682">
        <v>0</v>
      </c>
      <c r="BJ252" s="682">
        <v>0</v>
      </c>
      <c r="BK252" s="682">
        <v>0</v>
      </c>
      <c r="BL252" s="682">
        <v>0</v>
      </c>
      <c r="BM252" s="682">
        <v>0</v>
      </c>
      <c r="BN252" s="682">
        <v>0</v>
      </c>
      <c r="BO252" s="682">
        <v>0</v>
      </c>
      <c r="BP252" s="682">
        <v>0</v>
      </c>
      <c r="BQ252" s="682">
        <v>0</v>
      </c>
      <c r="BR252" s="682">
        <v>0</v>
      </c>
      <c r="BS252" s="682">
        <v>0</v>
      </c>
      <c r="BT252" s="683">
        <v>0</v>
      </c>
      <c r="BU252" s="160"/>
    </row>
    <row r="253" spans="2:73" ht="15.75">
      <c r="B253" s="674"/>
      <c r="C253" s="674"/>
      <c r="D253" s="674" t="s">
        <v>663</v>
      </c>
      <c r="E253" s="674"/>
      <c r="F253" s="674"/>
      <c r="G253" s="674"/>
      <c r="H253" s="674" t="s">
        <v>1148</v>
      </c>
      <c r="I253" s="630"/>
      <c r="J253" s="630"/>
      <c r="K253" s="619"/>
      <c r="L253" s="681"/>
      <c r="M253" s="682"/>
      <c r="N253" s="682"/>
      <c r="O253" s="682"/>
      <c r="P253" s="682">
        <v>20</v>
      </c>
      <c r="Q253" s="682">
        <v>20</v>
      </c>
      <c r="R253" s="682">
        <v>20</v>
      </c>
      <c r="S253" s="682">
        <v>20</v>
      </c>
      <c r="T253" s="682">
        <v>20</v>
      </c>
      <c r="U253" s="682">
        <v>20</v>
      </c>
      <c r="V253" s="682">
        <v>20</v>
      </c>
      <c r="W253" s="682">
        <v>20</v>
      </c>
      <c r="X253" s="682">
        <v>20</v>
      </c>
      <c r="Y253" s="682">
        <v>20</v>
      </c>
      <c r="Z253" s="682">
        <v>20</v>
      </c>
      <c r="AA253" s="682">
        <v>20</v>
      </c>
      <c r="AB253" s="682">
        <v>20</v>
      </c>
      <c r="AC253" s="682">
        <v>20</v>
      </c>
      <c r="AD253" s="682">
        <v>20</v>
      </c>
      <c r="AE253" s="682">
        <v>20</v>
      </c>
      <c r="AF253" s="682">
        <v>20</v>
      </c>
      <c r="AG253" s="682">
        <v>20</v>
      </c>
      <c r="AH253" s="682">
        <v>18</v>
      </c>
      <c r="AI253" s="682">
        <v>0</v>
      </c>
      <c r="AJ253" s="682">
        <v>0</v>
      </c>
      <c r="AK253" s="682">
        <v>0</v>
      </c>
      <c r="AL253" s="682">
        <v>0</v>
      </c>
      <c r="AM253" s="682">
        <v>0</v>
      </c>
      <c r="AN253" s="682">
        <v>0</v>
      </c>
      <c r="AO253" s="683">
        <v>0</v>
      </c>
      <c r="AP253" s="619"/>
      <c r="AQ253" s="681"/>
      <c r="AR253" s="682"/>
      <c r="AS253" s="682"/>
      <c r="AT253" s="682"/>
      <c r="AU253" s="682">
        <v>37584</v>
      </c>
      <c r="AV253" s="682">
        <v>37584</v>
      </c>
      <c r="AW253" s="682">
        <v>37584</v>
      </c>
      <c r="AX253" s="682">
        <v>37584</v>
      </c>
      <c r="AY253" s="682">
        <v>37584</v>
      </c>
      <c r="AZ253" s="682">
        <v>37584</v>
      </c>
      <c r="BA253" s="682">
        <v>37584</v>
      </c>
      <c r="BB253" s="682">
        <v>37584</v>
      </c>
      <c r="BC253" s="682">
        <v>37584</v>
      </c>
      <c r="BD253" s="682">
        <v>37584</v>
      </c>
      <c r="BE253" s="682">
        <v>37584</v>
      </c>
      <c r="BF253" s="682">
        <v>37584</v>
      </c>
      <c r="BG253" s="682">
        <v>37584</v>
      </c>
      <c r="BH253" s="682">
        <v>37584</v>
      </c>
      <c r="BI253" s="682">
        <v>37584</v>
      </c>
      <c r="BJ253" s="682">
        <v>37584</v>
      </c>
      <c r="BK253" s="682">
        <v>37584</v>
      </c>
      <c r="BL253" s="682">
        <v>37584</v>
      </c>
      <c r="BM253" s="682">
        <v>35925</v>
      </c>
      <c r="BN253" s="682">
        <v>0</v>
      </c>
      <c r="BO253" s="682">
        <v>0</v>
      </c>
      <c r="BP253" s="682">
        <v>0</v>
      </c>
      <c r="BQ253" s="682">
        <v>0</v>
      </c>
      <c r="BR253" s="682">
        <v>0</v>
      </c>
      <c r="BS253" s="682">
        <v>0</v>
      </c>
      <c r="BT253" s="683">
        <v>0</v>
      </c>
      <c r="BU253" s="160"/>
    </row>
    <row r="254" spans="2:73" ht="15.75">
      <c r="B254" s="674"/>
      <c r="C254" s="674"/>
      <c r="D254" s="674" t="s">
        <v>98</v>
      </c>
      <c r="E254" s="674"/>
      <c r="F254" s="674"/>
      <c r="G254" s="674"/>
      <c r="H254" s="674" t="s">
        <v>1148</v>
      </c>
      <c r="I254" s="630"/>
      <c r="J254" s="630"/>
      <c r="K254" s="619"/>
      <c r="L254" s="681"/>
      <c r="M254" s="682"/>
      <c r="N254" s="682"/>
      <c r="O254" s="682"/>
      <c r="P254" s="682">
        <v>42</v>
      </c>
      <c r="Q254" s="682">
        <v>42</v>
      </c>
      <c r="R254" s="682">
        <v>42</v>
      </c>
      <c r="S254" s="682">
        <v>42</v>
      </c>
      <c r="T254" s="682">
        <v>42</v>
      </c>
      <c r="U254" s="682">
        <v>42</v>
      </c>
      <c r="V254" s="682">
        <v>42</v>
      </c>
      <c r="W254" s="682">
        <v>42</v>
      </c>
      <c r="X254" s="682">
        <v>42</v>
      </c>
      <c r="Y254" s="682">
        <v>42</v>
      </c>
      <c r="Z254" s="682">
        <v>42</v>
      </c>
      <c r="AA254" s="682">
        <v>42</v>
      </c>
      <c r="AB254" s="682">
        <v>42</v>
      </c>
      <c r="AC254" s="682">
        <v>42</v>
      </c>
      <c r="AD254" s="682">
        <v>42</v>
      </c>
      <c r="AE254" s="682">
        <v>42</v>
      </c>
      <c r="AF254" s="682">
        <v>10</v>
      </c>
      <c r="AG254" s="682">
        <v>10</v>
      </c>
      <c r="AH254" s="682">
        <v>10</v>
      </c>
      <c r="AI254" s="682">
        <v>10</v>
      </c>
      <c r="AJ254" s="682">
        <v>9</v>
      </c>
      <c r="AK254" s="682">
        <v>9</v>
      </c>
      <c r="AL254" s="682">
        <v>9</v>
      </c>
      <c r="AM254" s="682">
        <v>0</v>
      </c>
      <c r="AN254" s="682">
        <v>0</v>
      </c>
      <c r="AO254" s="683">
        <v>0</v>
      </c>
      <c r="AP254" s="619"/>
      <c r="AQ254" s="681"/>
      <c r="AR254" s="682"/>
      <c r="AS254" s="682"/>
      <c r="AT254" s="682"/>
      <c r="AU254" s="682">
        <v>807475</v>
      </c>
      <c r="AV254" s="682">
        <v>807475</v>
      </c>
      <c r="AW254" s="682">
        <v>807475</v>
      </c>
      <c r="AX254" s="682">
        <v>807475</v>
      </c>
      <c r="AY254" s="682">
        <v>807475</v>
      </c>
      <c r="AZ254" s="682">
        <v>807475</v>
      </c>
      <c r="BA254" s="682">
        <v>807475</v>
      </c>
      <c r="BB254" s="682">
        <v>807475</v>
      </c>
      <c r="BC254" s="682">
        <v>807475</v>
      </c>
      <c r="BD254" s="682">
        <v>807475</v>
      </c>
      <c r="BE254" s="682">
        <v>807475</v>
      </c>
      <c r="BF254" s="682">
        <v>807475</v>
      </c>
      <c r="BG254" s="682">
        <v>807475</v>
      </c>
      <c r="BH254" s="682">
        <v>807475</v>
      </c>
      <c r="BI254" s="682">
        <v>807475</v>
      </c>
      <c r="BJ254" s="682">
        <v>807475</v>
      </c>
      <c r="BK254" s="682">
        <v>204021</v>
      </c>
      <c r="BL254" s="682">
        <v>204021</v>
      </c>
      <c r="BM254" s="682">
        <v>204021</v>
      </c>
      <c r="BN254" s="682">
        <v>204021</v>
      </c>
      <c r="BO254" s="682">
        <v>192325</v>
      </c>
      <c r="BP254" s="682">
        <v>192325</v>
      </c>
      <c r="BQ254" s="682">
        <v>192325</v>
      </c>
      <c r="BR254" s="682">
        <v>0</v>
      </c>
      <c r="BS254" s="682">
        <v>0</v>
      </c>
      <c r="BT254" s="683">
        <v>0</v>
      </c>
      <c r="BU254" s="160"/>
    </row>
    <row r="255" spans="2:73" ht="15.75">
      <c r="B255" s="674"/>
      <c r="C255" s="674"/>
      <c r="D255" s="674" t="s">
        <v>99</v>
      </c>
      <c r="E255" s="674"/>
      <c r="F255" s="674"/>
      <c r="G255" s="674"/>
      <c r="H255" s="674" t="s">
        <v>1148</v>
      </c>
      <c r="I255" s="630"/>
      <c r="J255" s="630"/>
      <c r="K255" s="619"/>
      <c r="L255" s="681"/>
      <c r="M255" s="682"/>
      <c r="N255" s="682"/>
      <c r="O255" s="682"/>
      <c r="P255" s="682">
        <v>72</v>
      </c>
      <c r="Q255" s="682">
        <v>72</v>
      </c>
      <c r="R255" s="682">
        <v>72</v>
      </c>
      <c r="S255" s="682">
        <v>72</v>
      </c>
      <c r="T255" s="682">
        <v>188</v>
      </c>
      <c r="U255" s="682">
        <v>188</v>
      </c>
      <c r="V255" s="682">
        <v>188</v>
      </c>
      <c r="W255" s="682">
        <v>188</v>
      </c>
      <c r="X255" s="682">
        <v>188</v>
      </c>
      <c r="Y255" s="682">
        <v>188</v>
      </c>
      <c r="Z255" s="682">
        <v>188</v>
      </c>
      <c r="AA255" s="682">
        <v>188</v>
      </c>
      <c r="AB255" s="682">
        <v>188</v>
      </c>
      <c r="AC255" s="682">
        <v>131</v>
      </c>
      <c r="AD255" s="682">
        <v>0</v>
      </c>
      <c r="AE255" s="682">
        <v>0</v>
      </c>
      <c r="AF255" s="682">
        <v>0</v>
      </c>
      <c r="AG255" s="682">
        <v>0</v>
      </c>
      <c r="AH255" s="682">
        <v>0</v>
      </c>
      <c r="AI255" s="682">
        <v>0</v>
      </c>
      <c r="AJ255" s="682">
        <v>0</v>
      </c>
      <c r="AK255" s="682">
        <v>0</v>
      </c>
      <c r="AL255" s="682">
        <v>0</v>
      </c>
      <c r="AM255" s="682">
        <v>0</v>
      </c>
      <c r="AN255" s="682">
        <v>0</v>
      </c>
      <c r="AO255" s="683">
        <v>0</v>
      </c>
      <c r="AP255" s="619"/>
      <c r="AQ255" s="681"/>
      <c r="AR255" s="682"/>
      <c r="AS255" s="682"/>
      <c r="AT255" s="682"/>
      <c r="AU255" s="682">
        <v>338247</v>
      </c>
      <c r="AV255" s="682">
        <v>338247</v>
      </c>
      <c r="AW255" s="682">
        <v>338247</v>
      </c>
      <c r="AX255" s="682">
        <v>338247</v>
      </c>
      <c r="AY255" s="682">
        <v>837746</v>
      </c>
      <c r="AZ255" s="682">
        <v>837746</v>
      </c>
      <c r="BA255" s="682">
        <v>837746</v>
      </c>
      <c r="BB255" s="682">
        <v>837746</v>
      </c>
      <c r="BC255" s="682">
        <v>837746</v>
      </c>
      <c r="BD255" s="682">
        <v>837746</v>
      </c>
      <c r="BE255" s="682">
        <v>837746</v>
      </c>
      <c r="BF255" s="682">
        <v>837746</v>
      </c>
      <c r="BG255" s="682">
        <v>837746</v>
      </c>
      <c r="BH255" s="682">
        <v>586422</v>
      </c>
      <c r="BI255" s="682">
        <v>0</v>
      </c>
      <c r="BJ255" s="682">
        <v>0</v>
      </c>
      <c r="BK255" s="682">
        <v>0</v>
      </c>
      <c r="BL255" s="682">
        <v>0</v>
      </c>
      <c r="BM255" s="682">
        <v>0</v>
      </c>
      <c r="BN255" s="682">
        <v>0</v>
      </c>
      <c r="BO255" s="682">
        <v>0</v>
      </c>
      <c r="BP255" s="682">
        <v>0</v>
      </c>
      <c r="BQ255" s="682">
        <v>0</v>
      </c>
      <c r="BR255" s="682">
        <v>0</v>
      </c>
      <c r="BS255" s="682">
        <v>0</v>
      </c>
      <c r="BT255" s="683">
        <v>0</v>
      </c>
      <c r="BU255" s="160"/>
    </row>
    <row r="256" spans="2:73" ht="15.75">
      <c r="B256" s="674"/>
      <c r="C256" s="674"/>
      <c r="D256" s="674" t="s">
        <v>100</v>
      </c>
      <c r="E256" s="674"/>
      <c r="F256" s="674"/>
      <c r="G256" s="674"/>
      <c r="H256" s="674" t="s">
        <v>1148</v>
      </c>
      <c r="I256" s="630"/>
      <c r="J256" s="630"/>
      <c r="K256" s="619"/>
      <c r="L256" s="681"/>
      <c r="M256" s="682"/>
      <c r="N256" s="682"/>
      <c r="O256" s="682"/>
      <c r="P256" s="682">
        <v>139</v>
      </c>
      <c r="Q256" s="682">
        <v>139</v>
      </c>
      <c r="R256" s="682">
        <v>139</v>
      </c>
      <c r="S256" s="682">
        <v>130</v>
      </c>
      <c r="T256" s="682">
        <v>130</v>
      </c>
      <c r="U256" s="682">
        <v>130</v>
      </c>
      <c r="V256" s="682">
        <v>127</v>
      </c>
      <c r="W256" s="682">
        <v>127</v>
      </c>
      <c r="X256" s="682">
        <v>127</v>
      </c>
      <c r="Y256" s="682">
        <v>113</v>
      </c>
      <c r="Z256" s="682">
        <v>100</v>
      </c>
      <c r="AA256" s="682">
        <v>100</v>
      </c>
      <c r="AB256" s="682">
        <v>67</v>
      </c>
      <c r="AC256" s="682">
        <v>67</v>
      </c>
      <c r="AD256" s="682">
        <v>67</v>
      </c>
      <c r="AE256" s="682">
        <v>51</v>
      </c>
      <c r="AF256" s="682">
        <v>4</v>
      </c>
      <c r="AG256" s="682">
        <v>4</v>
      </c>
      <c r="AH256" s="682">
        <v>4</v>
      </c>
      <c r="AI256" s="682">
        <v>4</v>
      </c>
      <c r="AJ256" s="682">
        <v>0</v>
      </c>
      <c r="AK256" s="682">
        <v>0</v>
      </c>
      <c r="AL256" s="682">
        <v>0</v>
      </c>
      <c r="AM256" s="682">
        <v>0</v>
      </c>
      <c r="AN256" s="682">
        <v>0</v>
      </c>
      <c r="AO256" s="683">
        <v>0</v>
      </c>
      <c r="AP256" s="619"/>
      <c r="AQ256" s="681"/>
      <c r="AR256" s="682"/>
      <c r="AS256" s="682"/>
      <c r="AT256" s="682"/>
      <c r="AU256" s="682">
        <v>679088</v>
      </c>
      <c r="AV256" s="682">
        <v>679088</v>
      </c>
      <c r="AW256" s="682">
        <v>679088</v>
      </c>
      <c r="AX256" s="682">
        <v>650499</v>
      </c>
      <c r="AY256" s="682">
        <v>650499</v>
      </c>
      <c r="AZ256" s="682">
        <v>650499</v>
      </c>
      <c r="BA256" s="682">
        <v>623767</v>
      </c>
      <c r="BB256" s="682">
        <v>623767</v>
      </c>
      <c r="BC256" s="682">
        <v>623767</v>
      </c>
      <c r="BD256" s="682">
        <v>510518</v>
      </c>
      <c r="BE256" s="682">
        <v>399681</v>
      </c>
      <c r="BF256" s="682">
        <v>399681</v>
      </c>
      <c r="BG256" s="682">
        <v>204589</v>
      </c>
      <c r="BH256" s="682">
        <v>204589</v>
      </c>
      <c r="BI256" s="682">
        <v>204589</v>
      </c>
      <c r="BJ256" s="682">
        <v>155734</v>
      </c>
      <c r="BK256" s="682">
        <v>11858</v>
      </c>
      <c r="BL256" s="682">
        <v>11858</v>
      </c>
      <c r="BM256" s="682">
        <v>11858</v>
      </c>
      <c r="BN256" s="682">
        <v>11858</v>
      </c>
      <c r="BO256" s="682">
        <v>0</v>
      </c>
      <c r="BP256" s="682">
        <v>0</v>
      </c>
      <c r="BQ256" s="682">
        <v>0</v>
      </c>
      <c r="BR256" s="682">
        <v>0</v>
      </c>
      <c r="BS256" s="682">
        <v>0</v>
      </c>
      <c r="BT256" s="683">
        <v>0</v>
      </c>
      <c r="BU256" s="160"/>
    </row>
    <row r="257" spans="2:73" ht="15.75" hidden="1">
      <c r="B257" s="674"/>
      <c r="C257" s="674"/>
      <c r="D257" s="674" t="s">
        <v>101</v>
      </c>
      <c r="E257" s="674"/>
      <c r="F257" s="674"/>
      <c r="G257" s="674"/>
      <c r="H257" s="674" t="s">
        <v>1148</v>
      </c>
      <c r="I257" s="630"/>
      <c r="J257" s="630"/>
      <c r="K257" s="619"/>
      <c r="L257" s="681"/>
      <c r="M257" s="682"/>
      <c r="N257" s="682"/>
      <c r="O257" s="682"/>
      <c r="P257" s="682">
        <v>0</v>
      </c>
      <c r="Q257" s="682">
        <v>0</v>
      </c>
      <c r="R257" s="682">
        <v>0</v>
      </c>
      <c r="S257" s="682">
        <v>0</v>
      </c>
      <c r="T257" s="682">
        <v>0</v>
      </c>
      <c r="U257" s="682">
        <v>0</v>
      </c>
      <c r="V257" s="682">
        <v>0</v>
      </c>
      <c r="W257" s="682">
        <v>0</v>
      </c>
      <c r="X257" s="682">
        <v>0</v>
      </c>
      <c r="Y257" s="682">
        <v>0</v>
      </c>
      <c r="Z257" s="682">
        <v>0</v>
      </c>
      <c r="AA257" s="682">
        <v>0</v>
      </c>
      <c r="AB257" s="682">
        <v>0</v>
      </c>
      <c r="AC257" s="682">
        <v>0</v>
      </c>
      <c r="AD257" s="682">
        <v>0</v>
      </c>
      <c r="AE257" s="682">
        <v>0</v>
      </c>
      <c r="AF257" s="682">
        <v>0</v>
      </c>
      <c r="AG257" s="682">
        <v>0</v>
      </c>
      <c r="AH257" s="682">
        <v>0</v>
      </c>
      <c r="AI257" s="682">
        <v>0</v>
      </c>
      <c r="AJ257" s="682">
        <v>0</v>
      </c>
      <c r="AK257" s="682">
        <v>0</v>
      </c>
      <c r="AL257" s="682">
        <v>0</v>
      </c>
      <c r="AM257" s="682">
        <v>0</v>
      </c>
      <c r="AN257" s="682">
        <v>0</v>
      </c>
      <c r="AO257" s="683">
        <v>0</v>
      </c>
      <c r="AP257" s="619"/>
      <c r="AQ257" s="681"/>
      <c r="AR257" s="682"/>
      <c r="AS257" s="682"/>
      <c r="AT257" s="682"/>
      <c r="AU257" s="682">
        <v>0</v>
      </c>
      <c r="AV257" s="682">
        <v>0</v>
      </c>
      <c r="AW257" s="682">
        <v>0</v>
      </c>
      <c r="AX257" s="682">
        <v>0</v>
      </c>
      <c r="AY257" s="682">
        <v>0</v>
      </c>
      <c r="AZ257" s="682">
        <v>0</v>
      </c>
      <c r="BA257" s="682">
        <v>0</v>
      </c>
      <c r="BB257" s="682">
        <v>0</v>
      </c>
      <c r="BC257" s="682">
        <v>0</v>
      </c>
      <c r="BD257" s="682">
        <v>0</v>
      </c>
      <c r="BE257" s="682">
        <v>0</v>
      </c>
      <c r="BF257" s="682">
        <v>0</v>
      </c>
      <c r="BG257" s="682">
        <v>0</v>
      </c>
      <c r="BH257" s="682">
        <v>0</v>
      </c>
      <c r="BI257" s="682">
        <v>0</v>
      </c>
      <c r="BJ257" s="682">
        <v>0</v>
      </c>
      <c r="BK257" s="682">
        <v>0</v>
      </c>
      <c r="BL257" s="682">
        <v>0</v>
      </c>
      <c r="BM257" s="682">
        <v>0</v>
      </c>
      <c r="BN257" s="682">
        <v>0</v>
      </c>
      <c r="BO257" s="682">
        <v>0</v>
      </c>
      <c r="BP257" s="682">
        <v>0</v>
      </c>
      <c r="BQ257" s="682">
        <v>0</v>
      </c>
      <c r="BR257" s="682">
        <v>0</v>
      </c>
      <c r="BS257" s="682">
        <v>0</v>
      </c>
      <c r="BT257" s="683">
        <v>0</v>
      </c>
      <c r="BU257" s="160"/>
    </row>
    <row r="258" spans="2:73" ht="15.75">
      <c r="B258" s="674"/>
      <c r="C258" s="674"/>
      <c r="D258" s="674" t="s">
        <v>102</v>
      </c>
      <c r="E258" s="674"/>
      <c r="F258" s="674"/>
      <c r="G258" s="674"/>
      <c r="H258" s="674" t="s">
        <v>1148</v>
      </c>
      <c r="I258" s="630"/>
      <c r="J258" s="630"/>
      <c r="K258" s="619"/>
      <c r="L258" s="681"/>
      <c r="M258" s="682"/>
      <c r="N258" s="682"/>
      <c r="O258" s="682"/>
      <c r="P258" s="682">
        <v>364</v>
      </c>
      <c r="Q258" s="682">
        <v>364</v>
      </c>
      <c r="R258" s="682">
        <v>364</v>
      </c>
      <c r="S258" s="682">
        <v>364</v>
      </c>
      <c r="T258" s="682">
        <v>364</v>
      </c>
      <c r="U258" s="682">
        <v>364</v>
      </c>
      <c r="V258" s="682">
        <v>364</v>
      </c>
      <c r="W258" s="682">
        <v>364</v>
      </c>
      <c r="X258" s="682">
        <v>364</v>
      </c>
      <c r="Y258" s="682">
        <v>364</v>
      </c>
      <c r="Z258" s="682">
        <v>364</v>
      </c>
      <c r="AA258" s="682">
        <v>364</v>
      </c>
      <c r="AB258" s="682">
        <v>364</v>
      </c>
      <c r="AC258" s="682">
        <v>364</v>
      </c>
      <c r="AD258" s="682">
        <v>158</v>
      </c>
      <c r="AE258" s="682">
        <v>0</v>
      </c>
      <c r="AF258" s="682">
        <v>0</v>
      </c>
      <c r="AG258" s="682">
        <v>0</v>
      </c>
      <c r="AH258" s="682">
        <v>0</v>
      </c>
      <c r="AI258" s="682">
        <v>0</v>
      </c>
      <c r="AJ258" s="682">
        <v>0</v>
      </c>
      <c r="AK258" s="682">
        <v>0</v>
      </c>
      <c r="AL258" s="682">
        <v>0</v>
      </c>
      <c r="AM258" s="682">
        <v>0</v>
      </c>
      <c r="AN258" s="682">
        <v>0</v>
      </c>
      <c r="AO258" s="683">
        <v>0</v>
      </c>
      <c r="AP258" s="619"/>
      <c r="AQ258" s="681"/>
      <c r="AR258" s="682"/>
      <c r="AS258" s="682"/>
      <c r="AT258" s="682"/>
      <c r="AU258" s="682">
        <v>878463</v>
      </c>
      <c r="AV258" s="682">
        <v>878463</v>
      </c>
      <c r="AW258" s="682">
        <v>878463</v>
      </c>
      <c r="AX258" s="682">
        <v>878463</v>
      </c>
      <c r="AY258" s="682">
        <v>878463</v>
      </c>
      <c r="AZ258" s="682">
        <v>878463</v>
      </c>
      <c r="BA258" s="682">
        <v>878463</v>
      </c>
      <c r="BB258" s="682">
        <v>878463</v>
      </c>
      <c r="BC258" s="682">
        <v>878463</v>
      </c>
      <c r="BD258" s="682">
        <v>878463</v>
      </c>
      <c r="BE258" s="682">
        <v>878463</v>
      </c>
      <c r="BF258" s="682">
        <v>878463</v>
      </c>
      <c r="BG258" s="682">
        <v>878463</v>
      </c>
      <c r="BH258" s="682">
        <v>878463</v>
      </c>
      <c r="BI258" s="682">
        <v>381173</v>
      </c>
      <c r="BJ258" s="682">
        <v>0</v>
      </c>
      <c r="BK258" s="682">
        <v>0</v>
      </c>
      <c r="BL258" s="682">
        <v>0</v>
      </c>
      <c r="BM258" s="682">
        <v>0</v>
      </c>
      <c r="BN258" s="682">
        <v>0</v>
      </c>
      <c r="BO258" s="682">
        <v>0</v>
      </c>
      <c r="BP258" s="682">
        <v>0</v>
      </c>
      <c r="BQ258" s="682">
        <v>0</v>
      </c>
      <c r="BR258" s="682">
        <v>0</v>
      </c>
      <c r="BS258" s="682">
        <v>0</v>
      </c>
      <c r="BT258" s="683">
        <v>0</v>
      </c>
      <c r="BU258" s="160"/>
    </row>
    <row r="259" spans="2:73" ht="15.75" hidden="1">
      <c r="B259" s="674"/>
      <c r="C259" s="674"/>
      <c r="D259" s="674" t="s">
        <v>103</v>
      </c>
      <c r="E259" s="674"/>
      <c r="F259" s="674"/>
      <c r="G259" s="674"/>
      <c r="H259" s="674" t="s">
        <v>1148</v>
      </c>
      <c r="I259" s="630"/>
      <c r="J259" s="630"/>
      <c r="K259" s="619"/>
      <c r="L259" s="681"/>
      <c r="M259" s="682"/>
      <c r="N259" s="682"/>
      <c r="O259" s="682"/>
      <c r="P259" s="682">
        <v>0</v>
      </c>
      <c r="Q259" s="682">
        <v>0</v>
      </c>
      <c r="R259" s="682">
        <v>0</v>
      </c>
      <c r="S259" s="682">
        <v>0</v>
      </c>
      <c r="T259" s="682">
        <v>0</v>
      </c>
      <c r="U259" s="682">
        <v>0</v>
      </c>
      <c r="V259" s="682">
        <v>0</v>
      </c>
      <c r="W259" s="682">
        <v>0</v>
      </c>
      <c r="X259" s="682">
        <v>0</v>
      </c>
      <c r="Y259" s="682">
        <v>0</v>
      </c>
      <c r="Z259" s="682">
        <v>0</v>
      </c>
      <c r="AA259" s="682">
        <v>0</v>
      </c>
      <c r="AB259" s="682">
        <v>0</v>
      </c>
      <c r="AC259" s="682">
        <v>0</v>
      </c>
      <c r="AD259" s="682">
        <v>0</v>
      </c>
      <c r="AE259" s="682">
        <v>0</v>
      </c>
      <c r="AF259" s="682">
        <v>0</v>
      </c>
      <c r="AG259" s="682">
        <v>0</v>
      </c>
      <c r="AH259" s="682">
        <v>0</v>
      </c>
      <c r="AI259" s="682">
        <v>0</v>
      </c>
      <c r="AJ259" s="682">
        <v>0</v>
      </c>
      <c r="AK259" s="682">
        <v>0</v>
      </c>
      <c r="AL259" s="682">
        <v>0</v>
      </c>
      <c r="AM259" s="682">
        <v>0</v>
      </c>
      <c r="AN259" s="682">
        <v>0</v>
      </c>
      <c r="AO259" s="683">
        <v>0</v>
      </c>
      <c r="AP259" s="619"/>
      <c r="AQ259" s="681"/>
      <c r="AR259" s="682"/>
      <c r="AS259" s="682"/>
      <c r="AT259" s="682"/>
      <c r="AU259" s="682">
        <v>0</v>
      </c>
      <c r="AV259" s="682">
        <v>0</v>
      </c>
      <c r="AW259" s="682">
        <v>0</v>
      </c>
      <c r="AX259" s="682">
        <v>0</v>
      </c>
      <c r="AY259" s="682">
        <v>0</v>
      </c>
      <c r="AZ259" s="682">
        <v>0</v>
      </c>
      <c r="BA259" s="682">
        <v>0</v>
      </c>
      <c r="BB259" s="682">
        <v>0</v>
      </c>
      <c r="BC259" s="682">
        <v>0</v>
      </c>
      <c r="BD259" s="682">
        <v>0</v>
      </c>
      <c r="BE259" s="682">
        <v>0</v>
      </c>
      <c r="BF259" s="682">
        <v>0</v>
      </c>
      <c r="BG259" s="682">
        <v>0</v>
      </c>
      <c r="BH259" s="682">
        <v>0</v>
      </c>
      <c r="BI259" s="682">
        <v>0</v>
      </c>
      <c r="BJ259" s="682">
        <v>0</v>
      </c>
      <c r="BK259" s="682">
        <v>0</v>
      </c>
      <c r="BL259" s="682">
        <v>0</v>
      </c>
      <c r="BM259" s="682">
        <v>0</v>
      </c>
      <c r="BN259" s="682">
        <v>0</v>
      </c>
      <c r="BO259" s="682">
        <v>0</v>
      </c>
      <c r="BP259" s="682">
        <v>0</v>
      </c>
      <c r="BQ259" s="682">
        <v>0</v>
      </c>
      <c r="BR259" s="682">
        <v>0</v>
      </c>
      <c r="BS259" s="682">
        <v>0</v>
      </c>
      <c r="BT259" s="683">
        <v>0</v>
      </c>
      <c r="BU259" s="160"/>
    </row>
    <row r="260" spans="2:73" ht="15.75" hidden="1">
      <c r="B260" s="674"/>
      <c r="C260" s="674"/>
      <c r="D260" s="674" t="s">
        <v>104</v>
      </c>
      <c r="E260" s="674"/>
      <c r="F260" s="674"/>
      <c r="G260" s="674"/>
      <c r="H260" s="674" t="s">
        <v>1148</v>
      </c>
      <c r="I260" s="630"/>
      <c r="J260" s="630"/>
      <c r="K260" s="619"/>
      <c r="L260" s="681"/>
      <c r="M260" s="682"/>
      <c r="N260" s="682"/>
      <c r="O260" s="682"/>
      <c r="P260" s="682">
        <v>0</v>
      </c>
      <c r="Q260" s="682">
        <v>0</v>
      </c>
      <c r="R260" s="682">
        <v>0</v>
      </c>
      <c r="S260" s="682">
        <v>0</v>
      </c>
      <c r="T260" s="682">
        <v>0</v>
      </c>
      <c r="U260" s="682">
        <v>0</v>
      </c>
      <c r="V260" s="682">
        <v>0</v>
      </c>
      <c r="W260" s="682">
        <v>0</v>
      </c>
      <c r="X260" s="682">
        <v>0</v>
      </c>
      <c r="Y260" s="682">
        <v>0</v>
      </c>
      <c r="Z260" s="682">
        <v>0</v>
      </c>
      <c r="AA260" s="682">
        <v>0</v>
      </c>
      <c r="AB260" s="682">
        <v>0</v>
      </c>
      <c r="AC260" s="682">
        <v>0</v>
      </c>
      <c r="AD260" s="682">
        <v>0</v>
      </c>
      <c r="AE260" s="682">
        <v>0</v>
      </c>
      <c r="AF260" s="682">
        <v>0</v>
      </c>
      <c r="AG260" s="682">
        <v>0</v>
      </c>
      <c r="AH260" s="682">
        <v>0</v>
      </c>
      <c r="AI260" s="682">
        <v>0</v>
      </c>
      <c r="AJ260" s="682">
        <v>0</v>
      </c>
      <c r="AK260" s="682">
        <v>0</v>
      </c>
      <c r="AL260" s="682">
        <v>0</v>
      </c>
      <c r="AM260" s="682">
        <v>0</v>
      </c>
      <c r="AN260" s="682">
        <v>0</v>
      </c>
      <c r="AO260" s="683">
        <v>0</v>
      </c>
      <c r="AP260" s="619"/>
      <c r="AQ260" s="681"/>
      <c r="AR260" s="682"/>
      <c r="AS260" s="682"/>
      <c r="AT260" s="682"/>
      <c r="AU260" s="682">
        <v>0</v>
      </c>
      <c r="AV260" s="682">
        <v>0</v>
      </c>
      <c r="AW260" s="682">
        <v>0</v>
      </c>
      <c r="AX260" s="682">
        <v>0</v>
      </c>
      <c r="AY260" s="682">
        <v>0</v>
      </c>
      <c r="AZ260" s="682">
        <v>0</v>
      </c>
      <c r="BA260" s="682">
        <v>0</v>
      </c>
      <c r="BB260" s="682">
        <v>0</v>
      </c>
      <c r="BC260" s="682">
        <v>0</v>
      </c>
      <c r="BD260" s="682">
        <v>0</v>
      </c>
      <c r="BE260" s="682">
        <v>0</v>
      </c>
      <c r="BF260" s="682">
        <v>0</v>
      </c>
      <c r="BG260" s="682">
        <v>0</v>
      </c>
      <c r="BH260" s="682">
        <v>0</v>
      </c>
      <c r="BI260" s="682">
        <v>0</v>
      </c>
      <c r="BJ260" s="682">
        <v>0</v>
      </c>
      <c r="BK260" s="682">
        <v>0</v>
      </c>
      <c r="BL260" s="682">
        <v>0</v>
      </c>
      <c r="BM260" s="682">
        <v>0</v>
      </c>
      <c r="BN260" s="682">
        <v>0</v>
      </c>
      <c r="BO260" s="682">
        <v>0</v>
      </c>
      <c r="BP260" s="682">
        <v>0</v>
      </c>
      <c r="BQ260" s="682">
        <v>0</v>
      </c>
      <c r="BR260" s="682">
        <v>0</v>
      </c>
      <c r="BS260" s="682">
        <v>0</v>
      </c>
      <c r="BT260" s="683">
        <v>0</v>
      </c>
      <c r="BU260" s="160"/>
    </row>
    <row r="261" spans="2:73" ht="15.75" hidden="1">
      <c r="B261" s="674"/>
      <c r="C261" s="674"/>
      <c r="D261" s="674" t="s">
        <v>106</v>
      </c>
      <c r="E261" s="674"/>
      <c r="F261" s="674"/>
      <c r="G261" s="674"/>
      <c r="H261" s="674" t="s">
        <v>1148</v>
      </c>
      <c r="I261" s="630"/>
      <c r="J261" s="630"/>
      <c r="K261" s="619"/>
      <c r="L261" s="681"/>
      <c r="M261" s="682"/>
      <c r="N261" s="682"/>
      <c r="O261" s="682"/>
      <c r="P261" s="682">
        <v>0</v>
      </c>
      <c r="Q261" s="682">
        <v>0</v>
      </c>
      <c r="R261" s="682">
        <v>0</v>
      </c>
      <c r="S261" s="682">
        <v>0</v>
      </c>
      <c r="T261" s="682">
        <v>0</v>
      </c>
      <c r="U261" s="682">
        <v>0</v>
      </c>
      <c r="V261" s="682">
        <v>0</v>
      </c>
      <c r="W261" s="682">
        <v>0</v>
      </c>
      <c r="X261" s="682">
        <v>0</v>
      </c>
      <c r="Y261" s="682">
        <v>0</v>
      </c>
      <c r="Z261" s="682">
        <v>0</v>
      </c>
      <c r="AA261" s="682">
        <v>0</v>
      </c>
      <c r="AB261" s="682">
        <v>0</v>
      </c>
      <c r="AC261" s="682">
        <v>0</v>
      </c>
      <c r="AD261" s="682">
        <v>0</v>
      </c>
      <c r="AE261" s="682">
        <v>0</v>
      </c>
      <c r="AF261" s="682">
        <v>0</v>
      </c>
      <c r="AG261" s="682">
        <v>0</v>
      </c>
      <c r="AH261" s="682">
        <v>0</v>
      </c>
      <c r="AI261" s="682">
        <v>0</v>
      </c>
      <c r="AJ261" s="682">
        <v>0</v>
      </c>
      <c r="AK261" s="682">
        <v>0</v>
      </c>
      <c r="AL261" s="682">
        <v>0</v>
      </c>
      <c r="AM261" s="682">
        <v>0</v>
      </c>
      <c r="AN261" s="682">
        <v>0</v>
      </c>
      <c r="AO261" s="683">
        <v>0</v>
      </c>
      <c r="AP261" s="619"/>
      <c r="AQ261" s="681"/>
      <c r="AR261" s="682"/>
      <c r="AS261" s="682"/>
      <c r="AT261" s="682"/>
      <c r="AU261" s="682">
        <v>0</v>
      </c>
      <c r="AV261" s="682">
        <v>0</v>
      </c>
      <c r="AW261" s="682">
        <v>0</v>
      </c>
      <c r="AX261" s="682">
        <v>0</v>
      </c>
      <c r="AY261" s="682">
        <v>0</v>
      </c>
      <c r="AZ261" s="682">
        <v>0</v>
      </c>
      <c r="BA261" s="682">
        <v>0</v>
      </c>
      <c r="BB261" s="682">
        <v>0</v>
      </c>
      <c r="BC261" s="682">
        <v>0</v>
      </c>
      <c r="BD261" s="682">
        <v>0</v>
      </c>
      <c r="BE261" s="682">
        <v>0</v>
      </c>
      <c r="BF261" s="682">
        <v>0</v>
      </c>
      <c r="BG261" s="682">
        <v>0</v>
      </c>
      <c r="BH261" s="682">
        <v>0</v>
      </c>
      <c r="BI261" s="682">
        <v>0</v>
      </c>
      <c r="BJ261" s="682">
        <v>0</v>
      </c>
      <c r="BK261" s="682">
        <v>0</v>
      </c>
      <c r="BL261" s="682">
        <v>0</v>
      </c>
      <c r="BM261" s="682">
        <v>0</v>
      </c>
      <c r="BN261" s="682">
        <v>0</v>
      </c>
      <c r="BO261" s="682">
        <v>0</v>
      </c>
      <c r="BP261" s="682">
        <v>0</v>
      </c>
      <c r="BQ261" s="682">
        <v>0</v>
      </c>
      <c r="BR261" s="682">
        <v>0</v>
      </c>
      <c r="BS261" s="682">
        <v>0</v>
      </c>
      <c r="BT261" s="683">
        <v>0</v>
      </c>
      <c r="BU261" s="160"/>
    </row>
    <row r="262" spans="2:73" ht="15.75" hidden="1">
      <c r="B262" s="674"/>
      <c r="C262" s="674"/>
      <c r="D262" s="674" t="s">
        <v>105</v>
      </c>
      <c r="E262" s="674"/>
      <c r="F262" s="674"/>
      <c r="G262" s="674"/>
      <c r="H262" s="674" t="s">
        <v>1148</v>
      </c>
      <c r="I262" s="630"/>
      <c r="J262" s="630"/>
      <c r="K262" s="619"/>
      <c r="L262" s="681"/>
      <c r="M262" s="682"/>
      <c r="N262" s="682"/>
      <c r="O262" s="682"/>
      <c r="P262" s="682">
        <v>0</v>
      </c>
      <c r="Q262" s="682">
        <v>0</v>
      </c>
      <c r="R262" s="682">
        <v>0</v>
      </c>
      <c r="S262" s="682">
        <v>0</v>
      </c>
      <c r="T262" s="682">
        <v>0</v>
      </c>
      <c r="U262" s="682">
        <v>0</v>
      </c>
      <c r="V262" s="682">
        <v>0</v>
      </c>
      <c r="W262" s="682">
        <v>0</v>
      </c>
      <c r="X262" s="682">
        <v>0</v>
      </c>
      <c r="Y262" s="682">
        <v>0</v>
      </c>
      <c r="Z262" s="682">
        <v>0</v>
      </c>
      <c r="AA262" s="682">
        <v>0</v>
      </c>
      <c r="AB262" s="682">
        <v>0</v>
      </c>
      <c r="AC262" s="682">
        <v>0</v>
      </c>
      <c r="AD262" s="682">
        <v>0</v>
      </c>
      <c r="AE262" s="682">
        <v>0</v>
      </c>
      <c r="AF262" s="682">
        <v>0</v>
      </c>
      <c r="AG262" s="682">
        <v>0</v>
      </c>
      <c r="AH262" s="682">
        <v>0</v>
      </c>
      <c r="AI262" s="682">
        <v>0</v>
      </c>
      <c r="AJ262" s="682">
        <v>0</v>
      </c>
      <c r="AK262" s="682">
        <v>0</v>
      </c>
      <c r="AL262" s="682">
        <v>0</v>
      </c>
      <c r="AM262" s="682">
        <v>0</v>
      </c>
      <c r="AN262" s="682">
        <v>0</v>
      </c>
      <c r="AO262" s="683">
        <v>0</v>
      </c>
      <c r="AP262" s="619"/>
      <c r="AQ262" s="681"/>
      <c r="AR262" s="682"/>
      <c r="AS262" s="682"/>
      <c r="AT262" s="682"/>
      <c r="AU262" s="682">
        <v>0</v>
      </c>
      <c r="AV262" s="682">
        <v>0</v>
      </c>
      <c r="AW262" s="682">
        <v>0</v>
      </c>
      <c r="AX262" s="682">
        <v>0</v>
      </c>
      <c r="AY262" s="682">
        <v>0</v>
      </c>
      <c r="AZ262" s="682">
        <v>0</v>
      </c>
      <c r="BA262" s="682">
        <v>0</v>
      </c>
      <c r="BB262" s="682">
        <v>0</v>
      </c>
      <c r="BC262" s="682">
        <v>0</v>
      </c>
      <c r="BD262" s="682">
        <v>0</v>
      </c>
      <c r="BE262" s="682">
        <v>0</v>
      </c>
      <c r="BF262" s="682">
        <v>0</v>
      </c>
      <c r="BG262" s="682">
        <v>0</v>
      </c>
      <c r="BH262" s="682">
        <v>0</v>
      </c>
      <c r="BI262" s="682">
        <v>0</v>
      </c>
      <c r="BJ262" s="682">
        <v>0</v>
      </c>
      <c r="BK262" s="682">
        <v>0</v>
      </c>
      <c r="BL262" s="682">
        <v>0</v>
      </c>
      <c r="BM262" s="682">
        <v>0</v>
      </c>
      <c r="BN262" s="682">
        <v>0</v>
      </c>
      <c r="BO262" s="682">
        <v>0</v>
      </c>
      <c r="BP262" s="682">
        <v>0</v>
      </c>
      <c r="BQ262" s="682">
        <v>0</v>
      </c>
      <c r="BR262" s="682">
        <v>0</v>
      </c>
      <c r="BS262" s="682">
        <v>0</v>
      </c>
      <c r="BT262" s="683">
        <v>0</v>
      </c>
      <c r="BU262" s="160"/>
    </row>
    <row r="263" spans="2:73" ht="15.75">
      <c r="B263" s="674"/>
      <c r="C263" s="674"/>
      <c r="D263" s="674" t="s">
        <v>108</v>
      </c>
      <c r="E263" s="674"/>
      <c r="F263" s="674"/>
      <c r="G263" s="674"/>
      <c r="H263" s="674" t="s">
        <v>1148</v>
      </c>
      <c r="I263" s="630"/>
      <c r="J263" s="630"/>
      <c r="K263" s="619"/>
      <c r="L263" s="681"/>
      <c r="M263" s="682"/>
      <c r="N263" s="682"/>
      <c r="O263" s="682"/>
      <c r="P263" s="682">
        <v>2</v>
      </c>
      <c r="Q263" s="682">
        <v>2</v>
      </c>
      <c r="R263" s="682">
        <v>2</v>
      </c>
      <c r="S263" s="682">
        <v>2</v>
      </c>
      <c r="T263" s="682">
        <v>2</v>
      </c>
      <c r="U263" s="682">
        <v>2</v>
      </c>
      <c r="V263" s="682">
        <v>2</v>
      </c>
      <c r="W263" s="682">
        <v>2</v>
      </c>
      <c r="X263" s="682">
        <v>1</v>
      </c>
      <c r="Y263" s="682">
        <v>1</v>
      </c>
      <c r="Z263" s="682">
        <v>1</v>
      </c>
      <c r="AA263" s="682">
        <v>1</v>
      </c>
      <c r="AB263" s="682">
        <v>1</v>
      </c>
      <c r="AC263" s="682">
        <v>1</v>
      </c>
      <c r="AD263" s="682">
        <v>0</v>
      </c>
      <c r="AE263" s="682">
        <v>0</v>
      </c>
      <c r="AF263" s="682">
        <v>0</v>
      </c>
      <c r="AG263" s="682">
        <v>0</v>
      </c>
      <c r="AH263" s="682">
        <v>0</v>
      </c>
      <c r="AI263" s="682">
        <v>0</v>
      </c>
      <c r="AJ263" s="682">
        <v>0</v>
      </c>
      <c r="AK263" s="682">
        <v>0</v>
      </c>
      <c r="AL263" s="682">
        <v>0</v>
      </c>
      <c r="AM263" s="682">
        <v>0</v>
      </c>
      <c r="AN263" s="682">
        <v>0</v>
      </c>
      <c r="AO263" s="683">
        <v>0</v>
      </c>
      <c r="AP263" s="619"/>
      <c r="AQ263" s="681"/>
      <c r="AR263" s="682"/>
      <c r="AS263" s="682"/>
      <c r="AT263" s="682"/>
      <c r="AU263" s="682">
        <v>21591</v>
      </c>
      <c r="AV263" s="682">
        <v>17590</v>
      </c>
      <c r="AW263" s="682">
        <v>16949</v>
      </c>
      <c r="AX263" s="682">
        <v>16308</v>
      </c>
      <c r="AY263" s="682">
        <v>16308</v>
      </c>
      <c r="AZ263" s="682">
        <v>16308</v>
      </c>
      <c r="BA263" s="682">
        <v>15788</v>
      </c>
      <c r="BB263" s="682">
        <v>15788</v>
      </c>
      <c r="BC263" s="682">
        <v>9881</v>
      </c>
      <c r="BD263" s="682">
        <v>9881</v>
      </c>
      <c r="BE263" s="682">
        <v>9408</v>
      </c>
      <c r="BF263" s="682">
        <v>9408</v>
      </c>
      <c r="BG263" s="682">
        <v>9408</v>
      </c>
      <c r="BH263" s="682">
        <v>9408</v>
      </c>
      <c r="BI263" s="682">
        <v>1917</v>
      </c>
      <c r="BJ263" s="682">
        <v>1917</v>
      </c>
      <c r="BK263" s="682">
        <v>1917</v>
      </c>
      <c r="BL263" s="682">
        <v>1917</v>
      </c>
      <c r="BM263" s="682">
        <v>1917</v>
      </c>
      <c r="BN263" s="682">
        <v>1917</v>
      </c>
      <c r="BO263" s="682">
        <v>1917</v>
      </c>
      <c r="BP263" s="682">
        <v>0</v>
      </c>
      <c r="BQ263" s="682">
        <v>0</v>
      </c>
      <c r="BR263" s="682">
        <v>0</v>
      </c>
      <c r="BS263" s="682">
        <v>0</v>
      </c>
      <c r="BT263" s="683">
        <v>0</v>
      </c>
      <c r="BU263" s="160"/>
    </row>
    <row r="264" spans="2:73" ht="15.75">
      <c r="B264" s="674"/>
      <c r="C264" s="674"/>
      <c r="D264" s="674" t="s">
        <v>113</v>
      </c>
      <c r="E264" s="674"/>
      <c r="F264" s="674"/>
      <c r="G264" s="674"/>
      <c r="H264" s="871">
        <v>2016</v>
      </c>
      <c r="I264" s="630"/>
      <c r="J264" s="630"/>
      <c r="K264" s="619"/>
      <c r="L264" s="681"/>
      <c r="M264" s="682"/>
      <c r="N264" s="682"/>
      <c r="O264" s="682"/>
      <c r="P264" s="682"/>
      <c r="Q264" s="682">
        <v>1031</v>
      </c>
      <c r="R264" s="682">
        <v>1031</v>
      </c>
      <c r="S264" s="682">
        <v>1031</v>
      </c>
      <c r="T264" s="682">
        <v>1031</v>
      </c>
      <c r="U264" s="682">
        <v>1031</v>
      </c>
      <c r="V264" s="682">
        <v>1031</v>
      </c>
      <c r="W264" s="682">
        <v>1031</v>
      </c>
      <c r="X264" s="682">
        <v>1031</v>
      </c>
      <c r="Y264" s="682">
        <v>1031</v>
      </c>
      <c r="Z264" s="682">
        <v>1027</v>
      </c>
      <c r="AA264" s="682">
        <v>984</v>
      </c>
      <c r="AB264" s="682">
        <v>984</v>
      </c>
      <c r="AC264" s="682">
        <v>984</v>
      </c>
      <c r="AD264" s="682">
        <v>983</v>
      </c>
      <c r="AE264" s="682">
        <v>853</v>
      </c>
      <c r="AF264" s="682">
        <v>853</v>
      </c>
      <c r="AG264" s="682">
        <v>368</v>
      </c>
      <c r="AH264" s="682">
        <v>0</v>
      </c>
      <c r="AI264" s="682">
        <v>0</v>
      </c>
      <c r="AJ264" s="682">
        <v>0</v>
      </c>
      <c r="AK264" s="682">
        <v>0</v>
      </c>
      <c r="AL264" s="682">
        <v>0</v>
      </c>
      <c r="AM264" s="682">
        <v>0</v>
      </c>
      <c r="AN264" s="682">
        <v>0</v>
      </c>
      <c r="AO264" s="683">
        <v>0</v>
      </c>
      <c r="AP264" s="619"/>
      <c r="AQ264" s="681"/>
      <c r="AR264" s="682"/>
      <c r="AS264" s="682"/>
      <c r="AT264" s="682"/>
      <c r="AU264" s="682"/>
      <c r="AV264" s="682">
        <v>15788572</v>
      </c>
      <c r="AW264" s="682">
        <v>15788572</v>
      </c>
      <c r="AX264" s="682">
        <v>15788572</v>
      </c>
      <c r="AY264" s="682">
        <v>15788572</v>
      </c>
      <c r="AZ264" s="682">
        <v>15788572</v>
      </c>
      <c r="BA264" s="682">
        <v>15788572</v>
      </c>
      <c r="BB264" s="682">
        <v>15788572</v>
      </c>
      <c r="BC264" s="682">
        <v>15786158</v>
      </c>
      <c r="BD264" s="682">
        <v>15786158</v>
      </c>
      <c r="BE264" s="682">
        <v>15715829</v>
      </c>
      <c r="BF264" s="682">
        <v>15495884</v>
      </c>
      <c r="BG264" s="682">
        <v>15486648</v>
      </c>
      <c r="BH264" s="682">
        <v>15486648</v>
      </c>
      <c r="BI264" s="682">
        <v>15404325</v>
      </c>
      <c r="BJ264" s="682">
        <v>13341553</v>
      </c>
      <c r="BK264" s="682">
        <v>13341553</v>
      </c>
      <c r="BL264" s="682">
        <v>5859918</v>
      </c>
      <c r="BM264" s="682">
        <v>0</v>
      </c>
      <c r="BN264" s="682">
        <v>0</v>
      </c>
      <c r="BO264" s="682">
        <v>0</v>
      </c>
      <c r="BP264" s="682">
        <v>0</v>
      </c>
      <c r="BQ264" s="682">
        <v>0</v>
      </c>
      <c r="BR264" s="682">
        <v>0</v>
      </c>
      <c r="BS264" s="682">
        <v>0</v>
      </c>
      <c r="BT264" s="683">
        <v>0</v>
      </c>
      <c r="BU264" s="160"/>
    </row>
    <row r="265" spans="2:73" ht="15.75">
      <c r="B265" s="674"/>
      <c r="C265" s="674"/>
      <c r="D265" s="674" t="s">
        <v>1149</v>
      </c>
      <c r="E265" s="674"/>
      <c r="F265" s="674"/>
      <c r="G265" s="674"/>
      <c r="H265" s="871">
        <v>2016</v>
      </c>
      <c r="I265" s="630"/>
      <c r="J265" s="630"/>
      <c r="K265" s="619"/>
      <c r="L265" s="681"/>
      <c r="M265" s="682"/>
      <c r="N265" s="682"/>
      <c r="O265" s="682"/>
      <c r="P265" s="682"/>
      <c r="Q265" s="682">
        <v>1138</v>
      </c>
      <c r="R265" s="682">
        <v>1138</v>
      </c>
      <c r="S265" s="682">
        <v>1138</v>
      </c>
      <c r="T265" s="682">
        <v>1138</v>
      </c>
      <c r="U265" s="682">
        <v>1138</v>
      </c>
      <c r="V265" s="682">
        <v>1138</v>
      </c>
      <c r="W265" s="682">
        <v>1138</v>
      </c>
      <c r="X265" s="682">
        <v>1138</v>
      </c>
      <c r="Y265" s="682">
        <v>1138</v>
      </c>
      <c r="Z265" s="682">
        <v>1138</v>
      </c>
      <c r="AA265" s="682">
        <v>1138</v>
      </c>
      <c r="AB265" s="682">
        <v>1138</v>
      </c>
      <c r="AC265" s="682">
        <v>1138</v>
      </c>
      <c r="AD265" s="682">
        <v>1138</v>
      </c>
      <c r="AE265" s="682">
        <v>1138</v>
      </c>
      <c r="AF265" s="682">
        <v>1138</v>
      </c>
      <c r="AG265" s="682">
        <v>1138</v>
      </c>
      <c r="AH265" s="682">
        <v>1138</v>
      </c>
      <c r="AI265" s="682">
        <v>1018</v>
      </c>
      <c r="AJ265" s="682">
        <v>0</v>
      </c>
      <c r="AK265" s="682">
        <v>0</v>
      </c>
      <c r="AL265" s="682">
        <v>0</v>
      </c>
      <c r="AM265" s="682">
        <v>0</v>
      </c>
      <c r="AN265" s="682">
        <v>0</v>
      </c>
      <c r="AO265" s="683">
        <v>0</v>
      </c>
      <c r="AP265" s="619"/>
      <c r="AQ265" s="681"/>
      <c r="AR265" s="682"/>
      <c r="AS265" s="682"/>
      <c r="AT265" s="682"/>
      <c r="AU265" s="682"/>
      <c r="AV265" s="682">
        <v>3798500</v>
      </c>
      <c r="AW265" s="682">
        <v>3798500</v>
      </c>
      <c r="AX265" s="682">
        <v>3798500</v>
      </c>
      <c r="AY265" s="682">
        <v>3798500</v>
      </c>
      <c r="AZ265" s="682">
        <v>3798500</v>
      </c>
      <c r="BA265" s="682">
        <v>3798500</v>
      </c>
      <c r="BB265" s="682">
        <v>3798500</v>
      </c>
      <c r="BC265" s="682">
        <v>3798500</v>
      </c>
      <c r="BD265" s="682">
        <v>3798500</v>
      </c>
      <c r="BE265" s="682">
        <v>3798500</v>
      </c>
      <c r="BF265" s="682">
        <v>3798500</v>
      </c>
      <c r="BG265" s="682">
        <v>3798500</v>
      </c>
      <c r="BH265" s="682">
        <v>3798500</v>
      </c>
      <c r="BI265" s="682">
        <v>3798500</v>
      </c>
      <c r="BJ265" s="682">
        <v>3798500</v>
      </c>
      <c r="BK265" s="682">
        <v>3798500</v>
      </c>
      <c r="BL265" s="682">
        <v>3798500</v>
      </c>
      <c r="BM265" s="682">
        <v>3798500</v>
      </c>
      <c r="BN265" s="682">
        <v>3691334</v>
      </c>
      <c r="BO265" s="682">
        <v>0</v>
      </c>
      <c r="BP265" s="682">
        <v>0</v>
      </c>
      <c r="BQ265" s="682">
        <v>0</v>
      </c>
      <c r="BR265" s="682">
        <v>0</v>
      </c>
      <c r="BS265" s="682">
        <v>0</v>
      </c>
      <c r="BT265" s="683">
        <v>0</v>
      </c>
      <c r="BU265" s="160"/>
    </row>
    <row r="266" spans="2:73" ht="15.75">
      <c r="B266" s="674"/>
      <c r="C266" s="674"/>
      <c r="D266" s="674" t="s">
        <v>115</v>
      </c>
      <c r="E266" s="674"/>
      <c r="F266" s="674"/>
      <c r="G266" s="674"/>
      <c r="H266" s="871">
        <v>2016</v>
      </c>
      <c r="I266" s="630"/>
      <c r="J266" s="630"/>
      <c r="K266" s="619"/>
      <c r="L266" s="681"/>
      <c r="M266" s="682"/>
      <c r="N266" s="682"/>
      <c r="O266" s="682"/>
      <c r="P266" s="682"/>
      <c r="Q266" s="682">
        <v>4</v>
      </c>
      <c r="R266" s="682">
        <v>4</v>
      </c>
      <c r="S266" s="682">
        <v>4</v>
      </c>
      <c r="T266" s="682">
        <v>4</v>
      </c>
      <c r="U266" s="682">
        <v>4</v>
      </c>
      <c r="V266" s="682">
        <v>4</v>
      </c>
      <c r="W266" s="682">
        <v>4</v>
      </c>
      <c r="X266" s="682">
        <v>4</v>
      </c>
      <c r="Y266" s="682">
        <v>4</v>
      </c>
      <c r="Z266" s="682">
        <v>4</v>
      </c>
      <c r="AA266" s="682">
        <v>4</v>
      </c>
      <c r="AB266" s="682">
        <v>4</v>
      </c>
      <c r="AC266" s="682">
        <v>4</v>
      </c>
      <c r="AD266" s="682">
        <v>4</v>
      </c>
      <c r="AE266" s="682">
        <v>4</v>
      </c>
      <c r="AF266" s="682">
        <v>0</v>
      </c>
      <c r="AG266" s="682">
        <v>0</v>
      </c>
      <c r="AH266" s="682">
        <v>0</v>
      </c>
      <c r="AI266" s="682">
        <v>0</v>
      </c>
      <c r="AJ266" s="682">
        <v>0</v>
      </c>
      <c r="AK266" s="682">
        <v>0</v>
      </c>
      <c r="AL266" s="682">
        <v>0</v>
      </c>
      <c r="AM266" s="682">
        <v>0</v>
      </c>
      <c r="AN266" s="682">
        <v>0</v>
      </c>
      <c r="AO266" s="683">
        <v>0</v>
      </c>
      <c r="AP266" s="619"/>
      <c r="AQ266" s="681"/>
      <c r="AR266" s="682"/>
      <c r="AS266" s="682"/>
      <c r="AT266" s="682"/>
      <c r="AU266" s="682"/>
      <c r="AV266" s="682">
        <v>18591</v>
      </c>
      <c r="AW266" s="682">
        <v>18591</v>
      </c>
      <c r="AX266" s="682">
        <v>18591</v>
      </c>
      <c r="AY266" s="682">
        <v>18591</v>
      </c>
      <c r="AZ266" s="682">
        <v>18591</v>
      </c>
      <c r="BA266" s="682">
        <v>18591</v>
      </c>
      <c r="BB266" s="682">
        <v>18591</v>
      </c>
      <c r="BC266" s="682">
        <v>18591</v>
      </c>
      <c r="BD266" s="682">
        <v>18591</v>
      </c>
      <c r="BE266" s="682">
        <v>18591</v>
      </c>
      <c r="BF266" s="682">
        <v>17929</v>
      </c>
      <c r="BG266" s="682">
        <v>17929</v>
      </c>
      <c r="BH266" s="682">
        <v>17929</v>
      </c>
      <c r="BI266" s="682">
        <v>17929</v>
      </c>
      <c r="BJ266" s="682">
        <v>17929</v>
      </c>
      <c r="BK266" s="682">
        <v>5463</v>
      </c>
      <c r="BL266" s="682">
        <v>0</v>
      </c>
      <c r="BM266" s="682">
        <v>0</v>
      </c>
      <c r="BN266" s="682">
        <v>0</v>
      </c>
      <c r="BO266" s="682">
        <v>0</v>
      </c>
      <c r="BP266" s="682">
        <v>0</v>
      </c>
      <c r="BQ266" s="682">
        <v>0</v>
      </c>
      <c r="BR266" s="682">
        <v>0</v>
      </c>
      <c r="BS266" s="682">
        <v>0</v>
      </c>
      <c r="BT266" s="683">
        <v>0</v>
      </c>
      <c r="BU266" s="160"/>
    </row>
    <row r="267" spans="2:73" ht="15.75">
      <c r="B267" s="674"/>
      <c r="C267" s="674"/>
      <c r="D267" s="674" t="s">
        <v>116</v>
      </c>
      <c r="E267" s="674"/>
      <c r="F267" s="674"/>
      <c r="G267" s="674"/>
      <c r="H267" s="871">
        <v>2016</v>
      </c>
      <c r="I267" s="630"/>
      <c r="J267" s="630"/>
      <c r="K267" s="619"/>
      <c r="L267" s="681"/>
      <c r="M267" s="682"/>
      <c r="N267" s="682"/>
      <c r="O267" s="682"/>
      <c r="P267" s="682"/>
      <c r="Q267" s="682">
        <v>58</v>
      </c>
      <c r="R267" s="682">
        <v>58</v>
      </c>
      <c r="S267" s="682">
        <v>58</v>
      </c>
      <c r="T267" s="682">
        <v>58</v>
      </c>
      <c r="U267" s="682">
        <v>58</v>
      </c>
      <c r="V267" s="682">
        <v>57</v>
      </c>
      <c r="W267" s="682">
        <v>57</v>
      </c>
      <c r="X267" s="682">
        <v>57</v>
      </c>
      <c r="Y267" s="682">
        <v>57</v>
      </c>
      <c r="Z267" s="682">
        <v>45</v>
      </c>
      <c r="AA267" s="682">
        <v>44</v>
      </c>
      <c r="AB267" s="682">
        <v>44</v>
      </c>
      <c r="AC267" s="682">
        <v>43</v>
      </c>
      <c r="AD267" s="682">
        <v>43</v>
      </c>
      <c r="AE267" s="682">
        <v>43</v>
      </c>
      <c r="AF267" s="682">
        <v>43</v>
      </c>
      <c r="AG267" s="682">
        <v>43</v>
      </c>
      <c r="AH267" s="682">
        <v>43</v>
      </c>
      <c r="AI267" s="682">
        <v>43</v>
      </c>
      <c r="AJ267" s="682">
        <v>43</v>
      </c>
      <c r="AK267" s="682">
        <v>0</v>
      </c>
      <c r="AL267" s="682">
        <v>0</v>
      </c>
      <c r="AM267" s="682">
        <v>0</v>
      </c>
      <c r="AN267" s="682">
        <v>0</v>
      </c>
      <c r="AO267" s="683">
        <v>0</v>
      </c>
      <c r="AP267" s="619"/>
      <c r="AQ267" s="681"/>
      <c r="AR267" s="682"/>
      <c r="AS267" s="682"/>
      <c r="AT267" s="682"/>
      <c r="AU267" s="682"/>
      <c r="AV267" s="682">
        <v>747287</v>
      </c>
      <c r="AW267" s="682">
        <v>747287</v>
      </c>
      <c r="AX267" s="682">
        <v>747287</v>
      </c>
      <c r="AY267" s="682">
        <v>747287</v>
      </c>
      <c r="AZ267" s="682">
        <v>747287</v>
      </c>
      <c r="BA267" s="682">
        <v>745739</v>
      </c>
      <c r="BB267" s="682">
        <v>745739</v>
      </c>
      <c r="BC267" s="682">
        <v>745739</v>
      </c>
      <c r="BD267" s="682">
        <v>745739</v>
      </c>
      <c r="BE267" s="682">
        <v>656028</v>
      </c>
      <c r="BF267" s="682">
        <v>636258</v>
      </c>
      <c r="BG267" s="682">
        <v>636258</v>
      </c>
      <c r="BH267" s="682">
        <v>630946</v>
      </c>
      <c r="BI267" s="682">
        <v>630946</v>
      </c>
      <c r="BJ267" s="682">
        <v>630946</v>
      </c>
      <c r="BK267" s="682">
        <v>630946</v>
      </c>
      <c r="BL267" s="682">
        <v>630946</v>
      </c>
      <c r="BM267" s="682">
        <v>630946</v>
      </c>
      <c r="BN267" s="682">
        <v>630946</v>
      </c>
      <c r="BO267" s="682">
        <v>630946</v>
      </c>
      <c r="BP267" s="682">
        <v>0</v>
      </c>
      <c r="BQ267" s="682">
        <v>0</v>
      </c>
      <c r="BR267" s="682">
        <v>0</v>
      </c>
      <c r="BS267" s="682">
        <v>0</v>
      </c>
      <c r="BT267" s="683">
        <v>0</v>
      </c>
      <c r="BU267" s="160"/>
    </row>
    <row r="268" spans="2:73" ht="15.75">
      <c r="B268" s="674"/>
      <c r="C268" s="674"/>
      <c r="D268" s="674" t="s">
        <v>117</v>
      </c>
      <c r="E268" s="674"/>
      <c r="F268" s="674"/>
      <c r="G268" s="674"/>
      <c r="H268" s="871">
        <v>2016</v>
      </c>
      <c r="I268" s="630"/>
      <c r="J268" s="630"/>
      <c r="K268" s="619"/>
      <c r="L268" s="681"/>
      <c r="M268" s="682"/>
      <c r="N268" s="682"/>
      <c r="O268" s="682"/>
      <c r="P268" s="682"/>
      <c r="Q268" s="682">
        <v>21</v>
      </c>
      <c r="R268" s="682">
        <v>21</v>
      </c>
      <c r="S268" s="682">
        <v>21</v>
      </c>
      <c r="T268" s="682">
        <v>21</v>
      </c>
      <c r="U268" s="682">
        <v>21</v>
      </c>
      <c r="V268" s="682">
        <v>21</v>
      </c>
      <c r="W268" s="682">
        <v>21</v>
      </c>
      <c r="X268" s="682">
        <v>21</v>
      </c>
      <c r="Y268" s="682">
        <v>21</v>
      </c>
      <c r="Z268" s="682">
        <v>21</v>
      </c>
      <c r="AA268" s="682">
        <v>5</v>
      </c>
      <c r="AB268" s="682">
        <v>0</v>
      </c>
      <c r="AC268" s="682">
        <v>0</v>
      </c>
      <c r="AD268" s="682">
        <v>0</v>
      </c>
      <c r="AE268" s="682">
        <v>0</v>
      </c>
      <c r="AF268" s="682">
        <v>0</v>
      </c>
      <c r="AG268" s="682">
        <v>0</v>
      </c>
      <c r="AH268" s="682">
        <v>0</v>
      </c>
      <c r="AI268" s="682">
        <v>0</v>
      </c>
      <c r="AJ268" s="682">
        <v>0</v>
      </c>
      <c r="AK268" s="682">
        <v>0</v>
      </c>
      <c r="AL268" s="682">
        <v>0</v>
      </c>
      <c r="AM268" s="682">
        <v>0</v>
      </c>
      <c r="AN268" s="682">
        <v>0</v>
      </c>
      <c r="AO268" s="683">
        <v>0</v>
      </c>
      <c r="AP268" s="619"/>
      <c r="AQ268" s="681"/>
      <c r="AR268" s="682"/>
      <c r="AS268" s="682"/>
      <c r="AT268" s="682"/>
      <c r="AU268" s="682"/>
      <c r="AV268" s="682">
        <v>157712</v>
      </c>
      <c r="AW268" s="682">
        <v>157712</v>
      </c>
      <c r="AX268" s="682">
        <v>157712</v>
      </c>
      <c r="AY268" s="682">
        <v>157712</v>
      </c>
      <c r="AZ268" s="682">
        <v>157712</v>
      </c>
      <c r="BA268" s="682">
        <v>157712</v>
      </c>
      <c r="BB268" s="682">
        <v>157712</v>
      </c>
      <c r="BC268" s="682">
        <v>157712</v>
      </c>
      <c r="BD268" s="682">
        <v>157712</v>
      </c>
      <c r="BE268" s="682">
        <v>157712</v>
      </c>
      <c r="BF268" s="682">
        <v>38937</v>
      </c>
      <c r="BG268" s="682">
        <v>0</v>
      </c>
      <c r="BH268" s="682">
        <v>0</v>
      </c>
      <c r="BI268" s="682">
        <v>0</v>
      </c>
      <c r="BJ268" s="682">
        <v>0</v>
      </c>
      <c r="BK268" s="682">
        <v>0</v>
      </c>
      <c r="BL268" s="682">
        <v>0</v>
      </c>
      <c r="BM268" s="682">
        <v>0</v>
      </c>
      <c r="BN268" s="682">
        <v>0</v>
      </c>
      <c r="BO268" s="682">
        <v>0</v>
      </c>
      <c r="BP268" s="682">
        <v>0</v>
      </c>
      <c r="BQ268" s="682">
        <v>0</v>
      </c>
      <c r="BR268" s="682">
        <v>0</v>
      </c>
      <c r="BS268" s="682">
        <v>0</v>
      </c>
      <c r="BT268" s="683">
        <v>0</v>
      </c>
      <c r="BU268" s="160"/>
    </row>
    <row r="269" spans="2:73" ht="15.75">
      <c r="B269" s="674"/>
      <c r="C269" s="674"/>
      <c r="D269" s="674" t="s">
        <v>118</v>
      </c>
      <c r="E269" s="674"/>
      <c r="F269" s="674"/>
      <c r="G269" s="674"/>
      <c r="H269" s="871">
        <v>2016</v>
      </c>
      <c r="I269" s="630"/>
      <c r="J269" s="630"/>
      <c r="K269" s="619"/>
      <c r="L269" s="681"/>
      <c r="M269" s="682"/>
      <c r="N269" s="682"/>
      <c r="O269" s="682"/>
      <c r="P269" s="682"/>
      <c r="Q269" s="682">
        <v>3341</v>
      </c>
      <c r="R269" s="682">
        <v>3203</v>
      </c>
      <c r="S269" s="682">
        <v>3203</v>
      </c>
      <c r="T269" s="682">
        <v>3203</v>
      </c>
      <c r="U269" s="682">
        <v>3203</v>
      </c>
      <c r="V269" s="682">
        <v>3185</v>
      </c>
      <c r="W269" s="682">
        <v>3185</v>
      </c>
      <c r="X269" s="682">
        <v>3185</v>
      </c>
      <c r="Y269" s="682">
        <v>3172</v>
      </c>
      <c r="Z269" s="682">
        <v>3172</v>
      </c>
      <c r="AA269" s="682">
        <v>3142</v>
      </c>
      <c r="AB269" s="682">
        <v>2190</v>
      </c>
      <c r="AC269" s="682">
        <v>605</v>
      </c>
      <c r="AD269" s="682">
        <v>605</v>
      </c>
      <c r="AE269" s="682">
        <v>324</v>
      </c>
      <c r="AF269" s="682">
        <v>113</v>
      </c>
      <c r="AG269" s="682">
        <v>113</v>
      </c>
      <c r="AH269" s="682">
        <v>113</v>
      </c>
      <c r="AI269" s="682">
        <v>113</v>
      </c>
      <c r="AJ269" s="682">
        <v>113</v>
      </c>
      <c r="AK269" s="682">
        <v>0</v>
      </c>
      <c r="AL269" s="682">
        <v>0</v>
      </c>
      <c r="AM269" s="682">
        <v>0</v>
      </c>
      <c r="AN269" s="682">
        <v>0</v>
      </c>
      <c r="AO269" s="683">
        <v>0</v>
      </c>
      <c r="AP269" s="619"/>
      <c r="AQ269" s="681"/>
      <c r="AR269" s="682"/>
      <c r="AS269" s="682"/>
      <c r="AT269" s="682"/>
      <c r="AU269" s="682"/>
      <c r="AV269" s="682">
        <v>24740964</v>
      </c>
      <c r="AW269" s="682">
        <v>23977370</v>
      </c>
      <c r="AX269" s="682">
        <v>23977370</v>
      </c>
      <c r="AY269" s="682">
        <v>23977370</v>
      </c>
      <c r="AZ269" s="682">
        <v>23977370</v>
      </c>
      <c r="BA269" s="682">
        <v>23855235</v>
      </c>
      <c r="BB269" s="682">
        <v>23855235</v>
      </c>
      <c r="BC269" s="682">
        <v>23855235</v>
      </c>
      <c r="BD269" s="682">
        <v>23799097</v>
      </c>
      <c r="BE269" s="682">
        <v>23799097</v>
      </c>
      <c r="BF269" s="682">
        <v>23572348</v>
      </c>
      <c r="BG269" s="682">
        <v>17818087</v>
      </c>
      <c r="BH269" s="682">
        <v>4351452</v>
      </c>
      <c r="BI269" s="682">
        <v>4351452</v>
      </c>
      <c r="BJ269" s="682">
        <v>1486326</v>
      </c>
      <c r="BK269" s="682">
        <v>96302</v>
      </c>
      <c r="BL269" s="682">
        <v>96302</v>
      </c>
      <c r="BM269" s="682">
        <v>96302</v>
      </c>
      <c r="BN269" s="682">
        <v>96302</v>
      </c>
      <c r="BO269" s="682">
        <v>96302</v>
      </c>
      <c r="BP269" s="682">
        <v>0</v>
      </c>
      <c r="BQ269" s="682">
        <v>0</v>
      </c>
      <c r="BR269" s="682">
        <v>0</v>
      </c>
      <c r="BS269" s="682">
        <v>0</v>
      </c>
      <c r="BT269" s="683">
        <v>0</v>
      </c>
      <c r="BU269" s="160"/>
    </row>
    <row r="270" spans="2:73" ht="15.75">
      <c r="B270" s="674"/>
      <c r="C270" s="674"/>
      <c r="D270" s="674" t="s">
        <v>119</v>
      </c>
      <c r="E270" s="674"/>
      <c r="F270" s="674"/>
      <c r="G270" s="674"/>
      <c r="H270" s="871">
        <v>2016</v>
      </c>
      <c r="I270" s="630"/>
      <c r="J270" s="630"/>
      <c r="K270" s="619"/>
      <c r="L270" s="681"/>
      <c r="M270" s="682"/>
      <c r="N270" s="682"/>
      <c r="O270" s="682"/>
      <c r="P270" s="682"/>
      <c r="Q270" s="682">
        <v>12</v>
      </c>
      <c r="R270" s="682">
        <v>12</v>
      </c>
      <c r="S270" s="682">
        <v>12</v>
      </c>
      <c r="T270" s="682">
        <v>11</v>
      </c>
      <c r="U270" s="682">
        <v>11</v>
      </c>
      <c r="V270" s="682">
        <v>10</v>
      </c>
      <c r="W270" s="682">
        <v>9</v>
      </c>
      <c r="X270" s="682">
        <v>8</v>
      </c>
      <c r="Y270" s="682">
        <v>7</v>
      </c>
      <c r="Z270" s="682">
        <v>6</v>
      </c>
      <c r="AA270" s="682">
        <v>4</v>
      </c>
      <c r="AB270" s="682">
        <v>3</v>
      </c>
      <c r="AC270" s="682">
        <v>1</v>
      </c>
      <c r="AD270" s="682">
        <v>1</v>
      </c>
      <c r="AE270" s="682">
        <v>1</v>
      </c>
      <c r="AF270" s="682">
        <v>1</v>
      </c>
      <c r="AG270" s="682">
        <v>0</v>
      </c>
      <c r="AH270" s="682">
        <v>0</v>
      </c>
      <c r="AI270" s="682">
        <v>0</v>
      </c>
      <c r="AJ270" s="682">
        <v>0</v>
      </c>
      <c r="AK270" s="682">
        <v>0</v>
      </c>
      <c r="AL270" s="682">
        <v>0</v>
      </c>
      <c r="AM270" s="682">
        <v>0</v>
      </c>
      <c r="AN270" s="682">
        <v>0</v>
      </c>
      <c r="AO270" s="683">
        <v>0</v>
      </c>
      <c r="AP270" s="619"/>
      <c r="AQ270" s="681"/>
      <c r="AR270" s="682"/>
      <c r="AS270" s="682"/>
      <c r="AT270" s="682"/>
      <c r="AU270" s="682"/>
      <c r="AV270" s="682">
        <v>65908</v>
      </c>
      <c r="AW270" s="682">
        <v>65908</v>
      </c>
      <c r="AX270" s="682">
        <v>62249</v>
      </c>
      <c r="AY270" s="682">
        <v>56749</v>
      </c>
      <c r="AZ270" s="682">
        <v>53584</v>
      </c>
      <c r="BA270" s="682">
        <v>44903</v>
      </c>
      <c r="BB270" s="682">
        <v>42087</v>
      </c>
      <c r="BC270" s="682">
        <v>33654</v>
      </c>
      <c r="BD270" s="682">
        <v>27309</v>
      </c>
      <c r="BE270" s="682">
        <v>22379</v>
      </c>
      <c r="BF270" s="682">
        <v>13657</v>
      </c>
      <c r="BG270" s="682">
        <v>9898</v>
      </c>
      <c r="BH270" s="682">
        <v>5288</v>
      </c>
      <c r="BI270" s="682">
        <v>3846</v>
      </c>
      <c r="BJ270" s="682">
        <v>3846</v>
      </c>
      <c r="BK270" s="682">
        <v>3846</v>
      </c>
      <c r="BL270" s="682">
        <v>0</v>
      </c>
      <c r="BM270" s="682">
        <v>0</v>
      </c>
      <c r="BN270" s="682">
        <v>0</v>
      </c>
      <c r="BO270" s="682">
        <v>0</v>
      </c>
      <c r="BP270" s="682">
        <v>0</v>
      </c>
      <c r="BQ270" s="682">
        <v>0</v>
      </c>
      <c r="BR270" s="682">
        <v>0</v>
      </c>
      <c r="BS270" s="682">
        <v>0</v>
      </c>
      <c r="BT270" s="683">
        <v>0</v>
      </c>
      <c r="BU270" s="160"/>
    </row>
    <row r="271" spans="2:73" ht="15.75">
      <c r="B271" s="674"/>
      <c r="C271" s="674"/>
      <c r="D271" s="674" t="s">
        <v>120</v>
      </c>
      <c r="E271" s="674"/>
      <c r="F271" s="674"/>
      <c r="G271" s="674"/>
      <c r="H271" s="871">
        <v>2016</v>
      </c>
      <c r="I271" s="630"/>
      <c r="J271" s="630"/>
      <c r="K271" s="619"/>
      <c r="L271" s="681"/>
      <c r="M271" s="682"/>
      <c r="N271" s="682"/>
      <c r="O271" s="682"/>
      <c r="P271" s="682"/>
      <c r="Q271" s="682">
        <v>64</v>
      </c>
      <c r="R271" s="682">
        <v>64</v>
      </c>
      <c r="S271" s="682">
        <v>64</v>
      </c>
      <c r="T271" s="682">
        <v>64</v>
      </c>
      <c r="U271" s="682">
        <v>64</v>
      </c>
      <c r="V271" s="682">
        <v>64</v>
      </c>
      <c r="W271" s="682">
        <v>64</v>
      </c>
      <c r="X271" s="682">
        <v>64</v>
      </c>
      <c r="Y271" s="682">
        <v>64</v>
      </c>
      <c r="Z271" s="682">
        <v>64</v>
      </c>
      <c r="AA271" s="682">
        <v>64</v>
      </c>
      <c r="AB271" s="682">
        <v>64</v>
      </c>
      <c r="AC271" s="682">
        <v>64</v>
      </c>
      <c r="AD271" s="682">
        <v>64</v>
      </c>
      <c r="AE271" s="682">
        <v>64</v>
      </c>
      <c r="AF271" s="682">
        <v>23</v>
      </c>
      <c r="AG271" s="682">
        <v>0</v>
      </c>
      <c r="AH271" s="682">
        <v>0</v>
      </c>
      <c r="AI271" s="682">
        <v>0</v>
      </c>
      <c r="AJ271" s="682">
        <v>0</v>
      </c>
      <c r="AK271" s="682">
        <v>0</v>
      </c>
      <c r="AL271" s="682">
        <v>0</v>
      </c>
      <c r="AM271" s="682">
        <v>0</v>
      </c>
      <c r="AN271" s="682">
        <v>0</v>
      </c>
      <c r="AO271" s="683">
        <v>0</v>
      </c>
      <c r="AP271" s="619"/>
      <c r="AQ271" s="681"/>
      <c r="AR271" s="682"/>
      <c r="AS271" s="682"/>
      <c r="AT271" s="682"/>
      <c r="AU271" s="682"/>
      <c r="AV271" s="682">
        <v>339878</v>
      </c>
      <c r="AW271" s="682">
        <v>339878</v>
      </c>
      <c r="AX271" s="682">
        <v>339878</v>
      </c>
      <c r="AY271" s="682">
        <v>339878</v>
      </c>
      <c r="AZ271" s="682">
        <v>339878</v>
      </c>
      <c r="BA271" s="682">
        <v>339878</v>
      </c>
      <c r="BB271" s="682">
        <v>339878</v>
      </c>
      <c r="BC271" s="682">
        <v>339878</v>
      </c>
      <c r="BD271" s="682">
        <v>339878</v>
      </c>
      <c r="BE271" s="682">
        <v>339878</v>
      </c>
      <c r="BF271" s="682">
        <v>339878</v>
      </c>
      <c r="BG271" s="682">
        <v>339878</v>
      </c>
      <c r="BH271" s="682">
        <v>339878</v>
      </c>
      <c r="BI271" s="682">
        <v>339878</v>
      </c>
      <c r="BJ271" s="682">
        <v>339878</v>
      </c>
      <c r="BK271" s="682">
        <v>122121</v>
      </c>
      <c r="BL271" s="682">
        <v>0</v>
      </c>
      <c r="BM271" s="682">
        <v>0</v>
      </c>
      <c r="BN271" s="682">
        <v>0</v>
      </c>
      <c r="BO271" s="682">
        <v>0</v>
      </c>
      <c r="BP271" s="682">
        <v>0</v>
      </c>
      <c r="BQ271" s="682">
        <v>0</v>
      </c>
      <c r="BR271" s="682">
        <v>0</v>
      </c>
      <c r="BS271" s="682">
        <v>0</v>
      </c>
      <c r="BT271" s="683">
        <v>0</v>
      </c>
      <c r="BU271" s="160"/>
    </row>
    <row r="272" spans="2:73" ht="15.75">
      <c r="B272" s="674"/>
      <c r="C272" s="674"/>
      <c r="D272" s="674" t="s">
        <v>1020</v>
      </c>
      <c r="E272" s="674"/>
      <c r="F272" s="674"/>
      <c r="G272" s="674"/>
      <c r="H272" s="871">
        <v>2016</v>
      </c>
      <c r="I272" s="630"/>
      <c r="J272" s="630"/>
      <c r="K272" s="619"/>
      <c r="L272" s="681"/>
      <c r="M272" s="682"/>
      <c r="N272" s="682"/>
      <c r="O272" s="682"/>
      <c r="P272" s="682"/>
      <c r="Q272" s="682"/>
      <c r="R272" s="682"/>
      <c r="S272" s="682"/>
      <c r="T272" s="682"/>
      <c r="U272" s="682"/>
      <c r="V272" s="682"/>
      <c r="W272" s="682"/>
      <c r="X272" s="682"/>
      <c r="Y272" s="682"/>
      <c r="Z272" s="682"/>
      <c r="AA272" s="682"/>
      <c r="AB272" s="682"/>
      <c r="AC272" s="682"/>
      <c r="AD272" s="682"/>
      <c r="AE272" s="682"/>
      <c r="AF272" s="682"/>
      <c r="AG272" s="682"/>
      <c r="AH272" s="682"/>
      <c r="AI272" s="682"/>
      <c r="AJ272" s="682"/>
      <c r="AK272" s="682"/>
      <c r="AL272" s="682"/>
      <c r="AM272" s="682"/>
      <c r="AN272" s="682"/>
      <c r="AO272" s="683"/>
      <c r="AP272" s="619"/>
      <c r="AQ272" s="681"/>
      <c r="AR272" s="682"/>
      <c r="AS272" s="682"/>
      <c r="AT272" s="682"/>
      <c r="AU272" s="682"/>
      <c r="AV272" s="682">
        <v>2781</v>
      </c>
      <c r="AW272" s="682">
        <v>2781</v>
      </c>
      <c r="AX272" s="682">
        <v>2781</v>
      </c>
      <c r="AY272" s="682">
        <v>2781</v>
      </c>
      <c r="AZ272" s="682">
        <v>2781</v>
      </c>
      <c r="BA272" s="682">
        <v>2781</v>
      </c>
      <c r="BB272" s="682">
        <v>2781</v>
      </c>
      <c r="BC272" s="682">
        <v>2781</v>
      </c>
      <c r="BD272" s="682">
        <v>2781</v>
      </c>
      <c r="BE272" s="682">
        <v>2781</v>
      </c>
      <c r="BF272" s="682">
        <v>2781</v>
      </c>
      <c r="BG272" s="682">
        <v>2781</v>
      </c>
      <c r="BH272" s="682">
        <v>2781</v>
      </c>
      <c r="BI272" s="682">
        <v>2781</v>
      </c>
      <c r="BJ272" s="682">
        <v>1738</v>
      </c>
      <c r="BK272" s="682">
        <v>1738</v>
      </c>
      <c r="BL272" s="682">
        <v>1738</v>
      </c>
      <c r="BM272" s="682">
        <v>1738</v>
      </c>
      <c r="BN272" s="682">
        <v>0</v>
      </c>
      <c r="BO272" s="682">
        <v>0</v>
      </c>
      <c r="BP272" s="682">
        <v>0</v>
      </c>
      <c r="BQ272" s="682">
        <v>0</v>
      </c>
      <c r="BR272" s="682">
        <v>0</v>
      </c>
      <c r="BS272" s="682">
        <v>0</v>
      </c>
      <c r="BT272" s="683">
        <v>0</v>
      </c>
      <c r="BU272" s="160"/>
    </row>
  </sheetData>
  <autoFilter ref="C26:BT272" xr:uid="{00000000-0009-0000-0000-00000C000000}">
    <filterColumn colId="45">
      <filters>
        <filter val="1,035,848"/>
        <filter val="1,055,205"/>
        <filter val="1,200,907"/>
        <filter val="1,244,589"/>
        <filter val="1,300,853"/>
        <filter val="1,305,471"/>
        <filter val="1,328,446"/>
        <filter val="1,331"/>
        <filter val="1,358,309"/>
        <filter val="1,382,502"/>
        <filter val="1,477,035"/>
        <filter val="1,557,887"/>
        <filter val="1,560,330"/>
        <filter val="1,587,453"/>
        <filter val="1,639,842"/>
        <filter val="1,668,716"/>
        <filter val="1,843,136"/>
        <filter val="1,883,044"/>
        <filter val="10,182"/>
        <filter val="102,437"/>
        <filter val="11,246"/>
        <filter val="-112,087"/>
        <filter val="126,236"/>
        <filter val="15,788,572"/>
        <filter val="15,831,594"/>
        <filter val="157,250"/>
        <filter val="157,712"/>
        <filter val="157,732"/>
        <filter val="17,590"/>
        <filter val="17,700,219"/>
        <filter val="172,830"/>
        <filter val="18,591"/>
        <filter val="185,413"/>
        <filter val="19,255,189"/>
        <filter val="2,035,819"/>
        <filter val="2,525"/>
        <filter val="2,639,394"/>
        <filter val="2,709,943"/>
        <filter val="2,781"/>
        <filter val="2,867,197"/>
        <filter val="20,831"/>
        <filter val="219,469"/>
        <filter val="224,538"/>
        <filter val="24,740,964"/>
        <filter val="247"/>
        <filter val="25,824,643"/>
        <filter val="253,821"/>
        <filter val="257"/>
        <filter val="281,080"/>
        <filter val="29,092,220"/>
        <filter val="3,070,047"/>
        <filter val="3,081"/>
        <filter val="3,117"/>
        <filter val="3,201,970"/>
        <filter val="3,798,500"/>
        <filter val="3,878"/>
        <filter val="3,879,729"/>
        <filter val="3,967,230"/>
        <filter val="3,979,382"/>
        <filter val="30,424"/>
        <filter val="336"/>
        <filter val="338,247"/>
        <filter val="339,878"/>
        <filter val="37,584"/>
        <filter val="371,628"/>
        <filter val="382,738"/>
        <filter val="387,606"/>
        <filter val="389,535"/>
        <filter val="4,111,708"/>
        <filter val="4,211,758"/>
        <filter val="4,805,916"/>
        <filter val="402,527"/>
        <filter val="417,923"/>
        <filter val="479,921"/>
        <filter val="499,499"/>
        <filter val="509,888"/>
        <filter val="521,315"/>
        <filter val="-545,322"/>
        <filter val="55,678"/>
        <filter val="56,320"/>
        <filter val="58,323"/>
        <filter val="580,190"/>
        <filter val="582,164"/>
        <filter val="596,676"/>
        <filter val="611,887"/>
        <filter val="615,907"/>
        <filter val="626"/>
        <filter val="65,760"/>
        <filter val="65,908"/>
        <filter val="675,463"/>
        <filter val="679,088"/>
        <filter val="683,511"/>
        <filter val="74,996"/>
        <filter val="747,287"/>
        <filter val="76,159"/>
        <filter val="784"/>
        <filter val="80,213"/>
        <filter val="807,475"/>
        <filter val="86,849"/>
        <filter val="878,463"/>
        <filter val="9,282,626"/>
        <filter val="95,215"/>
        <filter val="96,966"/>
        <filter val="973,317"/>
        <filter val="974,110"/>
      </filters>
    </filterColumn>
  </autoFilter>
  <mergeCells count="1">
    <mergeCell ref="C24:G24"/>
  </mergeCells>
  <conditionalFormatting sqref="L27:AO69 AQ37:BT71">
    <cfRule type="cellIs" dxfId="11" priority="13" operator="equal">
      <formula>0</formula>
    </cfRule>
  </conditionalFormatting>
  <conditionalFormatting sqref="L110:AO122 AQ108:BT122">
    <cfRule type="cellIs" dxfId="10" priority="10" operator="equal">
      <formula>0</formula>
    </cfRule>
  </conditionalFormatting>
  <conditionalFormatting sqref="L74:AO86 AQ72:BT88">
    <cfRule type="cellIs" dxfId="9" priority="12" operator="equal">
      <formula>0</formula>
    </cfRule>
  </conditionalFormatting>
  <conditionalFormatting sqref="L91:AO105 AQ89:BT107">
    <cfRule type="cellIs" dxfId="8" priority="11" operator="equal">
      <formula>0</formula>
    </cfRule>
  </conditionalFormatting>
  <conditionalFormatting sqref="L27:AO32">
    <cfRule type="cellIs" dxfId="7" priority="9" operator="equal">
      <formula>0</formula>
    </cfRule>
  </conditionalFormatting>
  <conditionalFormatting sqref="L33:AO43 AQ41:BT43">
    <cfRule type="cellIs" dxfId="6" priority="8" operator="equal">
      <formula>0</formula>
    </cfRule>
  </conditionalFormatting>
  <conditionalFormatting sqref="L70:AO73">
    <cfRule type="cellIs" dxfId="5" priority="7" operator="equal">
      <formula>0</formula>
    </cfRule>
  </conditionalFormatting>
  <conditionalFormatting sqref="L87:AO90">
    <cfRule type="cellIs" dxfId="4" priority="6" operator="equal">
      <formula>0</formula>
    </cfRule>
  </conditionalFormatting>
  <conditionalFormatting sqref="L106:AO109">
    <cfRule type="cellIs" dxfId="3" priority="5" operator="equal">
      <formula>0</formula>
    </cfRule>
  </conditionalFormatting>
  <conditionalFormatting sqref="AQ27:BT28">
    <cfRule type="cellIs" dxfId="2" priority="4" operator="equal">
      <formula>0</formula>
    </cfRule>
  </conditionalFormatting>
  <conditionalFormatting sqref="AQ29:BT40">
    <cfRule type="cellIs" dxfId="1" priority="2" operator="equal">
      <formula>0</formula>
    </cfRule>
  </conditionalFormatting>
  <conditionalFormatting sqref="L123:AO272 AQ123:BT27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17"/>
  <sheetViews>
    <sheetView topLeftCell="A169" zoomScale="77" zoomScaleNormal="77" workbookViewId="0">
      <selection activeCell="F207" sqref="F207"/>
    </sheetView>
  </sheetViews>
  <sheetFormatPr defaultColWidth="9" defaultRowHeight="15"/>
  <cols>
    <col min="1" max="1" width="9" style="12"/>
    <col min="2" max="2" width="2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34.140625" style="12" bestFit="1"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8"/>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502</v>
      </c>
    </row>
    <row r="16" spans="1:17" ht="15.75">
      <c r="B16" s="577"/>
    </row>
    <row r="17" spans="2:21" s="654" customFormat="1" ht="20.45" customHeight="1">
      <c r="B17" s="652" t="s">
        <v>651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59" t="s">
        <v>687</v>
      </c>
      <c r="C18" s="959"/>
      <c r="D18" s="959"/>
      <c r="E18" s="959"/>
      <c r="F18" s="959"/>
      <c r="G18" s="959"/>
      <c r="H18" s="959"/>
      <c r="I18" s="959"/>
      <c r="J18" s="959"/>
      <c r="K18" s="959"/>
      <c r="L18" s="959"/>
      <c r="M18" s="959"/>
      <c r="N18" s="959"/>
      <c r="O18" s="959"/>
      <c r="P18" s="959"/>
      <c r="Q18" s="959"/>
      <c r="R18" s="959"/>
      <c r="S18" s="959"/>
      <c r="T18" s="959"/>
      <c r="U18" s="959"/>
    </row>
    <row r="21" spans="2:21" ht="21">
      <c r="B21" s="726" t="s">
        <v>1066</v>
      </c>
    </row>
    <row r="23" spans="2:21" ht="21">
      <c r="B23" s="726" t="s">
        <v>1047</v>
      </c>
      <c r="C23" s="727"/>
      <c r="E23" s="727"/>
      <c r="F23" s="727"/>
      <c r="H23" s="726" t="s">
        <v>686</v>
      </c>
    </row>
    <row r="24" spans="2:21" ht="18.75" customHeight="1">
      <c r="B24" s="958" t="s">
        <v>666</v>
      </c>
      <c r="C24" s="958"/>
      <c r="D24" s="958"/>
      <c r="E24" s="958"/>
      <c r="F24" s="958"/>
      <c r="H24" s="12" t="s">
        <v>674</v>
      </c>
      <c r="M24" s="12" t="s">
        <v>675</v>
      </c>
    </row>
    <row r="25" spans="2:21" ht="45">
      <c r="B25" s="723" t="s">
        <v>62</v>
      </c>
      <c r="C25" s="723" t="s">
        <v>667</v>
      </c>
      <c r="D25" s="723" t="s">
        <v>668</v>
      </c>
      <c r="E25" s="723" t="s">
        <v>670</v>
      </c>
      <c r="F25" s="723" t="s">
        <v>669</v>
      </c>
      <c r="H25" s="723" t="s">
        <v>671</v>
      </c>
      <c r="I25" s="723" t="s">
        <v>672</v>
      </c>
      <c r="J25" s="723" t="s">
        <v>673</v>
      </c>
      <c r="K25" s="723" t="s">
        <v>667</v>
      </c>
      <c r="M25" s="723" t="s">
        <v>671</v>
      </c>
      <c r="N25" s="723" t="s">
        <v>672</v>
      </c>
      <c r="O25" s="723" t="s">
        <v>673</v>
      </c>
      <c r="P25" s="723" t="s">
        <v>667</v>
      </c>
    </row>
    <row r="26" spans="2:21" ht="18">
      <c r="B26" s="730"/>
      <c r="C26" s="730" t="s">
        <v>676</v>
      </c>
      <c r="D26" s="730" t="s">
        <v>677</v>
      </c>
      <c r="E26" s="730" t="s">
        <v>678</v>
      </c>
      <c r="F26" s="730" t="s">
        <v>679</v>
      </c>
      <c r="H26" s="730"/>
      <c r="I26" s="730" t="s">
        <v>680</v>
      </c>
      <c r="J26" s="730" t="s">
        <v>681</v>
      </c>
      <c r="K26" s="730" t="s">
        <v>682</v>
      </c>
      <c r="M26" s="730"/>
      <c r="N26" s="730" t="s">
        <v>683</v>
      </c>
      <c r="O26" s="730" t="s">
        <v>684</v>
      </c>
      <c r="P26" s="730" t="s">
        <v>685</v>
      </c>
    </row>
    <row r="27" spans="2:21" ht="15.75" customHeight="1">
      <c r="B27" s="725" t="s">
        <v>1062</v>
      </c>
      <c r="C27" s="733">
        <f>K47</f>
        <v>3151.165</v>
      </c>
      <c r="D27" s="731"/>
      <c r="E27" s="724"/>
      <c r="F27" s="724"/>
      <c r="H27" s="724" t="s">
        <v>1048</v>
      </c>
      <c r="I27" s="724">
        <v>0.29499999999999998</v>
      </c>
      <c r="J27" s="724">
        <v>4878</v>
      </c>
      <c r="K27" s="724">
        <f>I27*J27</f>
        <v>1439.01</v>
      </c>
      <c r="M27" s="724" t="s">
        <v>1052</v>
      </c>
      <c r="N27" s="724">
        <v>0.13500000000000001</v>
      </c>
      <c r="O27" s="724">
        <v>562</v>
      </c>
      <c r="P27" s="724">
        <f>N27*O27</f>
        <v>75.87</v>
      </c>
    </row>
    <row r="28" spans="2:21" ht="15.75" customHeight="1">
      <c r="B28" s="725">
        <v>42005</v>
      </c>
      <c r="C28" s="867">
        <f>+P47</f>
        <v>1331.0990000000002</v>
      </c>
      <c r="D28" s="735">
        <f>$C28-$C$27</f>
        <v>-1820.0659999999998</v>
      </c>
      <c r="E28" s="724">
        <v>0.77543905030818505</v>
      </c>
      <c r="F28" s="732">
        <f t="shared" ref="F28:F39" si="0">D28*E28</f>
        <v>-1411.3502505382169</v>
      </c>
      <c r="H28" s="724" t="s">
        <v>1049</v>
      </c>
      <c r="I28" s="724">
        <v>0.31</v>
      </c>
      <c r="J28" s="724">
        <v>114</v>
      </c>
      <c r="K28" s="724">
        <f>I28*J28</f>
        <v>35.339999999999996</v>
      </c>
      <c r="M28" s="724" t="s">
        <v>1053</v>
      </c>
      <c r="N28" s="724">
        <v>0.152</v>
      </c>
      <c r="O28" s="724">
        <v>277</v>
      </c>
      <c r="P28" s="724">
        <f t="shared" ref="P28:P32" si="1">N28*O28</f>
        <v>42.103999999999999</v>
      </c>
    </row>
    <row r="29" spans="2:21" ht="15.75" customHeight="1">
      <c r="B29" s="725">
        <v>42036</v>
      </c>
      <c r="C29" s="867">
        <f>P47</f>
        <v>1331.0990000000002</v>
      </c>
      <c r="D29" s="735">
        <f>$C29-$C$27</f>
        <v>-1820.0659999999998</v>
      </c>
      <c r="E29" s="724">
        <v>0.77543905030818505</v>
      </c>
      <c r="F29" s="732">
        <f>D29*E29</f>
        <v>-1411.3502505382169</v>
      </c>
      <c r="H29" s="724" t="s">
        <v>1050</v>
      </c>
      <c r="I29" s="724">
        <v>0.29499999999999998</v>
      </c>
      <c r="J29" s="724">
        <v>4725</v>
      </c>
      <c r="K29" s="724">
        <f>I29*J29</f>
        <v>1393.875</v>
      </c>
      <c r="M29" s="724" t="s">
        <v>1054</v>
      </c>
      <c r="N29" s="724">
        <v>0.189</v>
      </c>
      <c r="O29" s="724">
        <v>295</v>
      </c>
      <c r="P29" s="724">
        <f t="shared" si="1"/>
        <v>55.755000000000003</v>
      </c>
    </row>
    <row r="30" spans="2:21" ht="15.75" customHeight="1">
      <c r="B30" s="725">
        <v>42064</v>
      </c>
      <c r="C30" s="867">
        <f>+$C$29</f>
        <v>1331.0990000000002</v>
      </c>
      <c r="D30" s="735">
        <f t="shared" ref="D30:D39" si="2">$C30-$C$27</f>
        <v>-1820.0659999999998</v>
      </c>
      <c r="E30" s="724">
        <v>0.77543905030818505</v>
      </c>
      <c r="F30" s="732">
        <f t="shared" si="0"/>
        <v>-1411.3502505382169</v>
      </c>
      <c r="H30" s="724" t="s">
        <v>1051</v>
      </c>
      <c r="I30" s="724">
        <v>0.47</v>
      </c>
      <c r="J30" s="724">
        <v>602</v>
      </c>
      <c r="K30" s="724">
        <f>I30*J30</f>
        <v>282.94</v>
      </c>
      <c r="M30" s="724" t="s">
        <v>1055</v>
      </c>
      <c r="N30" s="724">
        <v>0.151</v>
      </c>
      <c r="O30" s="724">
        <v>1682</v>
      </c>
      <c r="P30" s="724">
        <f t="shared" si="1"/>
        <v>253.982</v>
      </c>
    </row>
    <row r="31" spans="2:21" ht="15.75" customHeight="1">
      <c r="B31" s="725">
        <v>42095</v>
      </c>
      <c r="C31" s="867">
        <f t="shared" ref="C31:C39" si="3">+$C$29</f>
        <v>1331.0990000000002</v>
      </c>
      <c r="D31" s="735">
        <f t="shared" si="2"/>
        <v>-1820.0659999999998</v>
      </c>
      <c r="E31" s="724">
        <v>0.77543905030818505</v>
      </c>
      <c r="F31" s="732">
        <f t="shared" si="0"/>
        <v>-1411.3502505382169</v>
      </c>
      <c r="H31" s="724"/>
      <c r="I31" s="724"/>
      <c r="J31" s="724"/>
      <c r="K31" s="724"/>
      <c r="M31" s="724" t="s">
        <v>1056</v>
      </c>
      <c r="N31" s="724">
        <v>0.23400000000000001</v>
      </c>
      <c r="O31" s="724">
        <v>280</v>
      </c>
      <c r="P31" s="724">
        <f t="shared" si="1"/>
        <v>65.52000000000001</v>
      </c>
    </row>
    <row r="32" spans="2:21" ht="15.75" customHeight="1">
      <c r="B32" s="725">
        <v>42125</v>
      </c>
      <c r="C32" s="867">
        <f t="shared" si="3"/>
        <v>1331.0990000000002</v>
      </c>
      <c r="D32" s="735">
        <f t="shared" si="2"/>
        <v>-1820.0659999999998</v>
      </c>
      <c r="E32" s="724">
        <v>0.77543905030818505</v>
      </c>
      <c r="F32" s="732">
        <f t="shared" si="0"/>
        <v>-1411.3502505382169</v>
      </c>
      <c r="H32" s="724"/>
      <c r="I32" s="724"/>
      <c r="J32" s="724"/>
      <c r="K32" s="724"/>
      <c r="M32" s="724" t="s">
        <v>1057</v>
      </c>
      <c r="N32" s="724">
        <v>0.11600000000000001</v>
      </c>
      <c r="O32" s="724">
        <v>7223</v>
      </c>
      <c r="P32" s="724">
        <f t="shared" si="1"/>
        <v>837.86800000000005</v>
      </c>
    </row>
    <row r="33" spans="2:16" ht="15.75" customHeight="1">
      <c r="B33" s="725">
        <v>42156</v>
      </c>
      <c r="C33" s="867">
        <f t="shared" si="3"/>
        <v>1331.0990000000002</v>
      </c>
      <c r="D33" s="735">
        <f t="shared" si="2"/>
        <v>-1820.0659999999998</v>
      </c>
      <c r="E33" s="724">
        <v>0.77543905030818505</v>
      </c>
      <c r="F33" s="732">
        <f t="shared" si="0"/>
        <v>-1411.3502505382169</v>
      </c>
      <c r="H33" s="724"/>
      <c r="I33" s="724"/>
      <c r="J33" s="724"/>
      <c r="K33" s="724"/>
      <c r="M33" s="724"/>
      <c r="N33" s="724"/>
      <c r="O33" s="724"/>
      <c r="P33" s="724"/>
    </row>
    <row r="34" spans="2:16" ht="15.75" customHeight="1">
      <c r="B34" s="725">
        <v>42186</v>
      </c>
      <c r="C34" s="867">
        <f t="shared" si="3"/>
        <v>1331.0990000000002</v>
      </c>
      <c r="D34" s="735">
        <f t="shared" si="2"/>
        <v>-1820.0659999999998</v>
      </c>
      <c r="E34" s="724">
        <v>0.77543905030818505</v>
      </c>
      <c r="F34" s="732">
        <f t="shared" si="0"/>
        <v>-1411.3502505382169</v>
      </c>
      <c r="H34" s="724"/>
      <c r="I34" s="724"/>
      <c r="J34" s="724"/>
      <c r="K34" s="724"/>
      <c r="M34" s="724"/>
      <c r="N34" s="724"/>
      <c r="O34" s="724"/>
      <c r="P34" s="724"/>
    </row>
    <row r="35" spans="2:16" ht="15.75" customHeight="1">
      <c r="B35" s="725">
        <v>42217</v>
      </c>
      <c r="C35" s="867">
        <f t="shared" si="3"/>
        <v>1331.0990000000002</v>
      </c>
      <c r="D35" s="735">
        <f t="shared" si="2"/>
        <v>-1820.0659999999998</v>
      </c>
      <c r="E35" s="724">
        <v>0.77543905030818505</v>
      </c>
      <c r="F35" s="732">
        <f t="shared" si="0"/>
        <v>-1411.3502505382169</v>
      </c>
      <c r="H35" s="724"/>
      <c r="I35" s="724"/>
      <c r="J35" s="724"/>
      <c r="K35" s="724"/>
      <c r="M35" s="724"/>
      <c r="N35" s="724"/>
      <c r="O35" s="724"/>
      <c r="P35" s="724"/>
    </row>
    <row r="36" spans="2:16" ht="15.75" customHeight="1">
      <c r="B36" s="725">
        <v>42248</v>
      </c>
      <c r="C36" s="867">
        <f t="shared" si="3"/>
        <v>1331.0990000000002</v>
      </c>
      <c r="D36" s="735">
        <f t="shared" si="2"/>
        <v>-1820.0659999999998</v>
      </c>
      <c r="E36" s="724">
        <v>0.77543905030818505</v>
      </c>
      <c r="F36" s="732">
        <f t="shared" si="0"/>
        <v>-1411.3502505382169</v>
      </c>
      <c r="H36" s="724"/>
      <c r="I36" s="724"/>
      <c r="J36" s="724"/>
      <c r="K36" s="724"/>
      <c r="M36" s="724"/>
      <c r="N36" s="724"/>
      <c r="O36" s="724"/>
      <c r="P36" s="724"/>
    </row>
    <row r="37" spans="2:16" ht="15.75" customHeight="1">
      <c r="B37" s="725">
        <v>42278</v>
      </c>
      <c r="C37" s="867">
        <f t="shared" si="3"/>
        <v>1331.0990000000002</v>
      </c>
      <c r="D37" s="735">
        <f t="shared" si="2"/>
        <v>-1820.0659999999998</v>
      </c>
      <c r="E37" s="724">
        <v>0.77543905030818505</v>
      </c>
      <c r="F37" s="732">
        <f t="shared" si="0"/>
        <v>-1411.3502505382169</v>
      </c>
      <c r="H37" s="724"/>
      <c r="I37" s="724"/>
      <c r="J37" s="724"/>
      <c r="K37" s="724"/>
      <c r="M37" s="724"/>
      <c r="N37" s="724"/>
      <c r="O37" s="724"/>
      <c r="P37" s="724"/>
    </row>
    <row r="38" spans="2:16" ht="15.75" customHeight="1">
      <c r="B38" s="725">
        <v>42309</v>
      </c>
      <c r="C38" s="867">
        <f t="shared" si="3"/>
        <v>1331.0990000000002</v>
      </c>
      <c r="D38" s="735">
        <f t="shared" si="2"/>
        <v>-1820.0659999999998</v>
      </c>
      <c r="E38" s="724">
        <v>0.77543905030818505</v>
      </c>
      <c r="F38" s="732">
        <f t="shared" si="0"/>
        <v>-1411.3502505382169</v>
      </c>
      <c r="H38" s="724"/>
      <c r="I38" s="724"/>
      <c r="J38" s="724"/>
      <c r="K38" s="724"/>
      <c r="M38" s="724"/>
      <c r="N38" s="724"/>
      <c r="O38" s="724"/>
      <c r="P38" s="724"/>
    </row>
    <row r="39" spans="2:16" ht="15.75" customHeight="1">
      <c r="B39" s="725">
        <v>42339</v>
      </c>
      <c r="C39" s="867">
        <f t="shared" si="3"/>
        <v>1331.0990000000002</v>
      </c>
      <c r="D39" s="735">
        <f t="shared" si="2"/>
        <v>-1820.0659999999998</v>
      </c>
      <c r="E39" s="724">
        <v>0.77543905030818505</v>
      </c>
      <c r="F39" s="732">
        <f t="shared" si="0"/>
        <v>-1411.3502505382169</v>
      </c>
      <c r="H39" s="724"/>
      <c r="I39" s="724"/>
      <c r="J39" s="724"/>
      <c r="K39" s="724"/>
      <c r="M39" s="724"/>
      <c r="N39" s="724"/>
      <c r="O39" s="724"/>
      <c r="P39" s="724"/>
    </row>
    <row r="40" spans="2:16" ht="16.350000000000001" customHeight="1">
      <c r="B40" s="736" t="s">
        <v>26</v>
      </c>
      <c r="C40" s="737"/>
      <c r="D40" s="737"/>
      <c r="E40" s="737"/>
      <c r="F40" s="738">
        <f>SUM(F28:F39)</f>
        <v>-16936.203006458603</v>
      </c>
      <c r="H40" s="724"/>
      <c r="I40" s="724"/>
      <c r="J40" s="724"/>
      <c r="K40" s="724"/>
      <c r="M40" s="724"/>
      <c r="N40" s="724"/>
      <c r="O40" s="724"/>
      <c r="P40" s="724"/>
    </row>
    <row r="41" spans="2:16">
      <c r="B41" s="725" t="s">
        <v>1058</v>
      </c>
      <c r="C41" s="724"/>
      <c r="D41" s="724"/>
      <c r="E41" s="724"/>
      <c r="F41" s="724">
        <f>+F40</f>
        <v>-16936.203006458603</v>
      </c>
      <c r="H41" s="724"/>
      <c r="I41" s="724"/>
      <c r="J41" s="724"/>
      <c r="K41" s="724"/>
      <c r="M41" s="724"/>
      <c r="N41" s="724"/>
      <c r="O41" s="724"/>
      <c r="P41" s="724"/>
    </row>
    <row r="42" spans="2:16">
      <c r="B42" s="725" t="s">
        <v>1059</v>
      </c>
      <c r="C42" s="724"/>
      <c r="D42" s="724"/>
      <c r="E42" s="724"/>
      <c r="F42" s="724">
        <f>+F40</f>
        <v>-16936.203006458603</v>
      </c>
      <c r="H42" s="724"/>
      <c r="I42" s="724"/>
      <c r="J42" s="724"/>
      <c r="K42" s="724"/>
      <c r="M42" s="724"/>
      <c r="N42" s="724"/>
      <c r="O42" s="724"/>
      <c r="P42" s="724"/>
    </row>
    <row r="43" spans="2:16">
      <c r="B43" s="725" t="s">
        <v>1060</v>
      </c>
      <c r="C43" s="724"/>
      <c r="D43" s="724"/>
      <c r="E43" s="724"/>
      <c r="F43" s="724">
        <f>+F40</f>
        <v>-16936.203006458603</v>
      </c>
      <c r="H43" s="724"/>
      <c r="I43" s="724"/>
      <c r="J43" s="724"/>
      <c r="K43" s="724"/>
      <c r="M43" s="724"/>
      <c r="N43" s="724"/>
      <c r="O43" s="724"/>
      <c r="P43" s="724"/>
    </row>
    <row r="44" spans="2:16">
      <c r="B44" s="725" t="s">
        <v>1061</v>
      </c>
      <c r="C44" s="724"/>
      <c r="D44" s="724"/>
      <c r="E44" s="724"/>
      <c r="F44" s="724">
        <f>+F40</f>
        <v>-16936.203006458603</v>
      </c>
      <c r="H44" s="724"/>
      <c r="I44" s="724"/>
      <c r="J44" s="724"/>
      <c r="K44" s="724"/>
      <c r="M44" s="724"/>
      <c r="N44" s="724"/>
      <c r="O44" s="724"/>
      <c r="P44" s="724"/>
    </row>
    <row r="45" spans="2:16">
      <c r="B45" s="725" t="s">
        <v>1063</v>
      </c>
      <c r="C45" s="724"/>
      <c r="D45" s="724"/>
      <c r="E45" s="724"/>
      <c r="F45" s="724">
        <f t="shared" ref="F45:F52" si="4">+F41</f>
        <v>-16936.203006458603</v>
      </c>
      <c r="H45" s="724"/>
      <c r="I45" s="724"/>
      <c r="J45" s="724"/>
      <c r="K45" s="724"/>
      <c r="M45" s="724"/>
      <c r="N45" s="724"/>
      <c r="O45" s="724"/>
      <c r="P45" s="724"/>
    </row>
    <row r="46" spans="2:16">
      <c r="B46" s="725" t="s">
        <v>1064</v>
      </c>
      <c r="C46" s="724"/>
      <c r="D46" s="724"/>
      <c r="E46" s="724"/>
      <c r="F46" s="724">
        <f t="shared" si="4"/>
        <v>-16936.203006458603</v>
      </c>
      <c r="H46" s="724"/>
      <c r="I46" s="724"/>
      <c r="J46" s="724"/>
      <c r="K46" s="724"/>
      <c r="M46" s="724"/>
      <c r="N46" s="724"/>
      <c r="O46" s="724"/>
      <c r="P46" s="724"/>
    </row>
    <row r="47" spans="2:16">
      <c r="B47" s="725" t="s">
        <v>1065</v>
      </c>
      <c r="C47" s="724"/>
      <c r="D47" s="724"/>
      <c r="E47" s="724"/>
      <c r="F47" s="724">
        <f t="shared" si="4"/>
        <v>-16936.203006458603</v>
      </c>
      <c r="H47" s="736" t="s">
        <v>26</v>
      </c>
      <c r="I47" s="737"/>
      <c r="J47" s="737"/>
      <c r="K47" s="733">
        <f>SUM(K27:K46)</f>
        <v>3151.165</v>
      </c>
      <c r="M47" s="736" t="s">
        <v>26</v>
      </c>
      <c r="N47" s="737"/>
      <c r="O47" s="737"/>
      <c r="P47" s="734">
        <f>SUM(P27:P46)</f>
        <v>1331.0990000000002</v>
      </c>
    </row>
    <row r="48" spans="2:16">
      <c r="B48" s="725" t="s">
        <v>1098</v>
      </c>
      <c r="C48" s="724"/>
      <c r="D48" s="724"/>
      <c r="E48" s="724"/>
      <c r="F48" s="724">
        <f t="shared" si="4"/>
        <v>-16936.203006458603</v>
      </c>
    </row>
    <row r="49" spans="2:16">
      <c r="B49" s="725" t="s">
        <v>1153</v>
      </c>
      <c r="C49" s="724"/>
      <c r="D49" s="724"/>
      <c r="E49" s="724"/>
      <c r="F49" s="724">
        <f t="shared" si="4"/>
        <v>-16936.203006458603</v>
      </c>
    </row>
    <row r="50" spans="2:16">
      <c r="B50" s="725" t="s">
        <v>1154</v>
      </c>
      <c r="C50" s="724"/>
      <c r="D50" s="724"/>
      <c r="E50" s="724"/>
      <c r="F50" s="724">
        <f t="shared" si="4"/>
        <v>-16936.203006458603</v>
      </c>
    </row>
    <row r="51" spans="2:16">
      <c r="B51" s="725" t="s">
        <v>1155</v>
      </c>
      <c r="C51" s="724"/>
      <c r="D51" s="724"/>
      <c r="E51" s="724"/>
      <c r="F51" s="724">
        <f t="shared" si="4"/>
        <v>-16936.203006458603</v>
      </c>
    </row>
    <row r="52" spans="2:16">
      <c r="B52" s="725" t="s">
        <v>1156</v>
      </c>
      <c r="C52" s="724"/>
      <c r="D52" s="724"/>
      <c r="E52" s="724"/>
      <c r="F52" s="724">
        <f t="shared" si="4"/>
        <v>-16936.203006458603</v>
      </c>
    </row>
    <row r="54" spans="2:16" ht="21">
      <c r="B54" s="868" t="s">
        <v>1067</v>
      </c>
    </row>
    <row r="56" spans="2:16" ht="21">
      <c r="B56" s="868" t="s">
        <v>1068</v>
      </c>
      <c r="C56" s="727"/>
      <c r="E56" s="727"/>
      <c r="F56" s="727"/>
      <c r="H56" s="726" t="s">
        <v>686</v>
      </c>
    </row>
    <row r="57" spans="2:16" ht="18.75" customHeight="1">
      <c r="B57" s="958" t="s">
        <v>666</v>
      </c>
      <c r="C57" s="958"/>
      <c r="D57" s="958"/>
      <c r="E57" s="958"/>
      <c r="F57" s="958"/>
      <c r="H57" s="12" t="s">
        <v>674</v>
      </c>
      <c r="M57" s="12" t="s">
        <v>675</v>
      </c>
    </row>
    <row r="58" spans="2:16" ht="45">
      <c r="B58" s="859" t="s">
        <v>62</v>
      </c>
      <c r="C58" s="859" t="s">
        <v>667</v>
      </c>
      <c r="D58" s="859" t="s">
        <v>668</v>
      </c>
      <c r="E58" s="859" t="s">
        <v>670</v>
      </c>
      <c r="F58" s="859" t="s">
        <v>669</v>
      </c>
      <c r="H58" s="859" t="s">
        <v>671</v>
      </c>
      <c r="I58" s="859" t="s">
        <v>672</v>
      </c>
      <c r="J58" s="859" t="s">
        <v>673</v>
      </c>
      <c r="K58" s="859" t="s">
        <v>667</v>
      </c>
      <c r="M58" s="859" t="s">
        <v>671</v>
      </c>
      <c r="N58" s="859" t="s">
        <v>672</v>
      </c>
      <c r="O58" s="859" t="s">
        <v>673</v>
      </c>
      <c r="P58" s="859" t="s">
        <v>667</v>
      </c>
    </row>
    <row r="59" spans="2:16" ht="18">
      <c r="B59" s="859"/>
      <c r="C59" s="859" t="s">
        <v>676</v>
      </c>
      <c r="D59" s="859" t="s">
        <v>677</v>
      </c>
      <c r="E59" s="859" t="s">
        <v>678</v>
      </c>
      <c r="F59" s="859" t="s">
        <v>679</v>
      </c>
      <c r="H59" s="859"/>
      <c r="I59" s="859" t="s">
        <v>680</v>
      </c>
      <c r="J59" s="859" t="s">
        <v>681</v>
      </c>
      <c r="K59" s="859" t="s">
        <v>682</v>
      </c>
      <c r="M59" s="859"/>
      <c r="N59" s="859" t="s">
        <v>683</v>
      </c>
      <c r="O59" s="859" t="s">
        <v>684</v>
      </c>
      <c r="P59" s="859" t="s">
        <v>685</v>
      </c>
    </row>
    <row r="60" spans="2:16" ht="15.75" customHeight="1">
      <c r="B60" s="725" t="s">
        <v>1062</v>
      </c>
      <c r="C60" s="733">
        <f>K79</f>
        <v>246.57000000000002</v>
      </c>
      <c r="D60" s="731"/>
      <c r="E60" s="724"/>
      <c r="F60" s="724"/>
      <c r="H60" s="724" t="s">
        <v>1069</v>
      </c>
      <c r="I60" s="724">
        <v>7.0000000000000007E-2</v>
      </c>
      <c r="J60" s="724">
        <v>751</v>
      </c>
      <c r="K60" s="724">
        <f>I60*J60</f>
        <v>52.570000000000007</v>
      </c>
      <c r="M60" s="724" t="s">
        <v>1073</v>
      </c>
      <c r="N60" s="724">
        <v>2.9000000000000001E-2</v>
      </c>
      <c r="O60" s="724">
        <v>751</v>
      </c>
      <c r="P60" s="724">
        <f>N60*O60</f>
        <v>21.779</v>
      </c>
    </row>
    <row r="61" spans="2:16" ht="15.75" customHeight="1">
      <c r="B61" s="725">
        <v>42370</v>
      </c>
      <c r="C61" s="867">
        <f>+P79</f>
        <v>106.53599999999999</v>
      </c>
      <c r="D61" s="735">
        <f>$C61-$C$60</f>
        <v>-140.03400000000005</v>
      </c>
      <c r="E61" s="724">
        <v>0.74132159519639595</v>
      </c>
      <c r="F61" s="732">
        <f t="shared" ref="F61" si="5">D61*E61</f>
        <v>-103.81022826173215</v>
      </c>
      <c r="H61" s="724" t="s">
        <v>1070</v>
      </c>
      <c r="I61" s="724">
        <v>0.1</v>
      </c>
      <c r="J61" s="724">
        <v>694</v>
      </c>
      <c r="K61" s="724">
        <f t="shared" ref="K61:K64" si="6">I61*J61</f>
        <v>69.400000000000006</v>
      </c>
      <c r="M61" s="724" t="s">
        <v>1074</v>
      </c>
      <c r="N61" s="724">
        <v>3.9E-2</v>
      </c>
      <c r="O61" s="724">
        <v>694</v>
      </c>
      <c r="P61" s="724">
        <f t="shared" ref="P61:P64" si="7">N61*O61</f>
        <v>27.065999999999999</v>
      </c>
    </row>
    <row r="62" spans="2:16" ht="15.75" customHeight="1">
      <c r="B62" s="725">
        <v>42401</v>
      </c>
      <c r="C62" s="867">
        <f>+$C$61</f>
        <v>106.53599999999999</v>
      </c>
      <c r="D62" s="735">
        <f t="shared" ref="D62:D72" si="8">$C62-$C$60</f>
        <v>-140.03400000000005</v>
      </c>
      <c r="E62" s="724">
        <v>0.74132159519639595</v>
      </c>
      <c r="F62" s="732">
        <f>D62*E62</f>
        <v>-103.81022826173215</v>
      </c>
      <c r="H62" s="724" t="s">
        <v>1071</v>
      </c>
      <c r="I62" s="724">
        <v>0.2</v>
      </c>
      <c r="J62" s="724">
        <v>405</v>
      </c>
      <c r="K62" s="724">
        <f t="shared" si="6"/>
        <v>81</v>
      </c>
      <c r="M62" s="724" t="s">
        <v>1075</v>
      </c>
      <c r="N62" s="724">
        <v>9.0999999999999998E-2</v>
      </c>
      <c r="O62" s="724">
        <v>405</v>
      </c>
      <c r="P62" s="724">
        <f t="shared" si="7"/>
        <v>36.854999999999997</v>
      </c>
    </row>
    <row r="63" spans="2:16" ht="15.75" customHeight="1">
      <c r="B63" s="725">
        <v>42430</v>
      </c>
      <c r="C63" s="867">
        <f t="shared" ref="C63:C72" si="9">+$C$61</f>
        <v>106.53599999999999</v>
      </c>
      <c r="D63" s="735">
        <f>$C63-$C$60</f>
        <v>-140.03400000000005</v>
      </c>
      <c r="E63" s="724">
        <v>0.74132159519639595</v>
      </c>
      <c r="F63" s="732">
        <f t="shared" ref="F63:F72" si="10">D63*E63</f>
        <v>-103.81022826173215</v>
      </c>
      <c r="H63" s="724" t="s">
        <v>1072</v>
      </c>
      <c r="I63" s="724">
        <v>0.2</v>
      </c>
      <c r="J63" s="724">
        <v>68</v>
      </c>
      <c r="K63" s="724">
        <f t="shared" si="6"/>
        <v>13.600000000000001</v>
      </c>
      <c r="M63" s="724" t="s">
        <v>1076</v>
      </c>
      <c r="N63" s="724">
        <v>0.152</v>
      </c>
      <c r="O63" s="724">
        <v>68</v>
      </c>
      <c r="P63" s="724">
        <f t="shared" si="7"/>
        <v>10.336</v>
      </c>
    </row>
    <row r="64" spans="2:16" ht="15.75" customHeight="1">
      <c r="B64" s="725">
        <v>42461</v>
      </c>
      <c r="C64" s="867">
        <f t="shared" si="9"/>
        <v>106.53599999999999</v>
      </c>
      <c r="D64" s="735">
        <f t="shared" si="8"/>
        <v>-140.03400000000005</v>
      </c>
      <c r="E64" s="724">
        <v>0.74132159519639595</v>
      </c>
      <c r="F64" s="732">
        <f t="shared" si="10"/>
        <v>-103.81022826173215</v>
      </c>
      <c r="H64" s="724" t="s">
        <v>1072</v>
      </c>
      <c r="I64" s="724">
        <v>0.2</v>
      </c>
      <c r="J64" s="724">
        <v>150</v>
      </c>
      <c r="K64" s="724">
        <f t="shared" si="6"/>
        <v>30</v>
      </c>
      <c r="M64" s="724" t="s">
        <v>1073</v>
      </c>
      <c r="N64" s="724">
        <v>7.0000000000000007E-2</v>
      </c>
      <c r="O64" s="724">
        <v>150</v>
      </c>
      <c r="P64" s="724">
        <f t="shared" si="7"/>
        <v>10.500000000000002</v>
      </c>
    </row>
    <row r="65" spans="2:16" ht="15.75" customHeight="1">
      <c r="B65" s="725">
        <v>42491</v>
      </c>
      <c r="C65" s="867">
        <f t="shared" si="9"/>
        <v>106.53599999999999</v>
      </c>
      <c r="D65" s="735">
        <f t="shared" si="8"/>
        <v>-140.03400000000005</v>
      </c>
      <c r="E65" s="724">
        <v>0.74132159519639595</v>
      </c>
      <c r="F65" s="732">
        <f t="shared" si="10"/>
        <v>-103.81022826173215</v>
      </c>
      <c r="H65" s="724"/>
      <c r="I65" s="724"/>
      <c r="J65" s="724"/>
      <c r="K65" s="724"/>
      <c r="M65" s="724"/>
      <c r="N65" s="724"/>
      <c r="O65" s="724"/>
      <c r="P65" s="724"/>
    </row>
    <row r="66" spans="2:16" ht="15.75" customHeight="1">
      <c r="B66" s="725">
        <v>42522</v>
      </c>
      <c r="C66" s="867">
        <f t="shared" si="9"/>
        <v>106.53599999999999</v>
      </c>
      <c r="D66" s="735">
        <f t="shared" si="8"/>
        <v>-140.03400000000005</v>
      </c>
      <c r="E66" s="724">
        <v>0.74132159519639595</v>
      </c>
      <c r="F66" s="732">
        <f t="shared" si="10"/>
        <v>-103.81022826173215</v>
      </c>
      <c r="H66" s="724"/>
      <c r="I66" s="724"/>
      <c r="J66" s="724"/>
      <c r="K66" s="724"/>
      <c r="M66" s="724"/>
      <c r="N66" s="724"/>
      <c r="O66" s="724"/>
      <c r="P66" s="724"/>
    </row>
    <row r="67" spans="2:16" ht="15.75" customHeight="1">
      <c r="B67" s="725">
        <v>42552</v>
      </c>
      <c r="C67" s="867">
        <f t="shared" si="9"/>
        <v>106.53599999999999</v>
      </c>
      <c r="D67" s="735">
        <f t="shared" si="8"/>
        <v>-140.03400000000005</v>
      </c>
      <c r="E67" s="724">
        <v>0.74132159519639595</v>
      </c>
      <c r="F67" s="732">
        <f t="shared" si="10"/>
        <v>-103.81022826173215</v>
      </c>
      <c r="H67" s="724"/>
      <c r="I67" s="724"/>
      <c r="J67" s="724"/>
      <c r="K67" s="724"/>
      <c r="M67" s="724"/>
      <c r="N67" s="724"/>
      <c r="O67" s="724"/>
      <c r="P67" s="724"/>
    </row>
    <row r="68" spans="2:16" ht="15.75" customHeight="1">
      <c r="B68" s="725">
        <v>42583</v>
      </c>
      <c r="C68" s="867">
        <f t="shared" si="9"/>
        <v>106.53599999999999</v>
      </c>
      <c r="D68" s="735">
        <f t="shared" si="8"/>
        <v>-140.03400000000005</v>
      </c>
      <c r="E68" s="724">
        <v>0.74132159519639595</v>
      </c>
      <c r="F68" s="732">
        <f t="shared" si="10"/>
        <v>-103.81022826173215</v>
      </c>
      <c r="H68" s="724"/>
      <c r="I68" s="724"/>
      <c r="J68" s="724"/>
      <c r="K68" s="724"/>
      <c r="M68" s="724"/>
      <c r="N68" s="724"/>
      <c r="O68" s="724"/>
      <c r="P68" s="724"/>
    </row>
    <row r="69" spans="2:16" ht="15.75" customHeight="1">
      <c r="B69" s="725">
        <v>42614</v>
      </c>
      <c r="C69" s="867">
        <f t="shared" si="9"/>
        <v>106.53599999999999</v>
      </c>
      <c r="D69" s="735">
        <f t="shared" si="8"/>
        <v>-140.03400000000005</v>
      </c>
      <c r="E69" s="724">
        <v>0.74132159519639595</v>
      </c>
      <c r="F69" s="732">
        <f t="shared" si="10"/>
        <v>-103.81022826173215</v>
      </c>
      <c r="H69" s="724"/>
      <c r="I69" s="724"/>
      <c r="J69" s="724"/>
      <c r="K69" s="724"/>
      <c r="M69" s="724"/>
      <c r="N69" s="724"/>
      <c r="O69" s="724"/>
      <c r="P69" s="724"/>
    </row>
    <row r="70" spans="2:16" ht="15.75" customHeight="1">
      <c r="B70" s="725">
        <v>42644</v>
      </c>
      <c r="C70" s="867">
        <f t="shared" si="9"/>
        <v>106.53599999999999</v>
      </c>
      <c r="D70" s="735">
        <f t="shared" si="8"/>
        <v>-140.03400000000005</v>
      </c>
      <c r="E70" s="724">
        <v>0.74132159519639595</v>
      </c>
      <c r="F70" s="732">
        <f t="shared" si="10"/>
        <v>-103.81022826173215</v>
      </c>
      <c r="H70" s="724"/>
      <c r="I70" s="724"/>
      <c r="J70" s="724"/>
      <c r="K70" s="724"/>
      <c r="M70" s="724"/>
      <c r="N70" s="724"/>
      <c r="O70" s="724"/>
      <c r="P70" s="724"/>
    </row>
    <row r="71" spans="2:16" ht="15.75" customHeight="1">
      <c r="B71" s="725">
        <v>42675</v>
      </c>
      <c r="C71" s="867">
        <f t="shared" si="9"/>
        <v>106.53599999999999</v>
      </c>
      <c r="D71" s="735">
        <f t="shared" si="8"/>
        <v>-140.03400000000005</v>
      </c>
      <c r="E71" s="724">
        <v>0.74132159519639595</v>
      </c>
      <c r="F71" s="732">
        <f t="shared" si="10"/>
        <v>-103.81022826173215</v>
      </c>
      <c r="H71" s="724"/>
      <c r="I71" s="724"/>
      <c r="J71" s="724"/>
      <c r="K71" s="724"/>
      <c r="M71" s="724"/>
      <c r="N71" s="724"/>
      <c r="O71" s="724"/>
      <c r="P71" s="724"/>
    </row>
    <row r="72" spans="2:16" ht="15.75" customHeight="1">
      <c r="B72" s="725">
        <v>42705</v>
      </c>
      <c r="C72" s="867">
        <f t="shared" si="9"/>
        <v>106.53599999999999</v>
      </c>
      <c r="D72" s="735">
        <f t="shared" si="8"/>
        <v>-140.03400000000005</v>
      </c>
      <c r="E72" s="724">
        <v>0.74132159519639595</v>
      </c>
      <c r="F72" s="732">
        <f t="shared" si="10"/>
        <v>-103.81022826173215</v>
      </c>
      <c r="H72" s="724"/>
      <c r="I72" s="724"/>
      <c r="J72" s="724"/>
      <c r="K72" s="724"/>
      <c r="M72" s="724"/>
      <c r="N72" s="724"/>
      <c r="O72" s="724"/>
      <c r="P72" s="724"/>
    </row>
    <row r="73" spans="2:16" ht="16.350000000000001" customHeight="1">
      <c r="B73" s="736" t="s">
        <v>26</v>
      </c>
      <c r="C73" s="737"/>
      <c r="D73" s="737"/>
      <c r="E73" s="737"/>
      <c r="F73" s="738">
        <f>SUM(F61:F72)</f>
        <v>-1245.7227391407857</v>
      </c>
      <c r="H73" s="724"/>
      <c r="I73" s="724"/>
      <c r="J73" s="724"/>
      <c r="K73" s="724"/>
      <c r="M73" s="724"/>
      <c r="N73" s="724"/>
      <c r="O73" s="724"/>
      <c r="P73" s="724"/>
    </row>
    <row r="74" spans="2:16">
      <c r="B74" s="725" t="s">
        <v>1059</v>
      </c>
      <c r="C74" s="724"/>
      <c r="D74" s="724"/>
      <c r="E74" s="724"/>
      <c r="F74" s="724">
        <f>+F73</f>
        <v>-1245.7227391407857</v>
      </c>
      <c r="H74" s="724"/>
      <c r="I74" s="724"/>
      <c r="J74" s="724"/>
      <c r="K74" s="724"/>
      <c r="M74" s="724"/>
      <c r="N74" s="724"/>
      <c r="O74" s="724"/>
      <c r="P74" s="724"/>
    </row>
    <row r="75" spans="2:16">
      <c r="B75" s="725" t="s">
        <v>1060</v>
      </c>
      <c r="C75" s="724"/>
      <c r="D75" s="724"/>
      <c r="E75" s="724"/>
      <c r="F75" s="724">
        <f>+F73</f>
        <v>-1245.7227391407857</v>
      </c>
      <c r="H75" s="724"/>
      <c r="I75" s="724"/>
      <c r="J75" s="724"/>
      <c r="K75" s="724"/>
      <c r="M75" s="724"/>
      <c r="N75" s="724"/>
      <c r="O75" s="724"/>
      <c r="P75" s="724"/>
    </row>
    <row r="76" spans="2:16">
      <c r="B76" s="725" t="s">
        <v>1061</v>
      </c>
      <c r="C76" s="724"/>
      <c r="D76" s="724"/>
      <c r="E76" s="724"/>
      <c r="F76" s="724">
        <f>+F73</f>
        <v>-1245.7227391407857</v>
      </c>
      <c r="H76" s="724"/>
      <c r="I76" s="724"/>
      <c r="J76" s="724"/>
      <c r="K76" s="724"/>
      <c r="M76" s="724"/>
      <c r="N76" s="724"/>
      <c r="O76" s="724"/>
      <c r="P76" s="724"/>
    </row>
    <row r="77" spans="2:16">
      <c r="B77" s="725" t="s">
        <v>1063</v>
      </c>
      <c r="C77" s="724"/>
      <c r="D77" s="724"/>
      <c r="E77" s="724"/>
      <c r="F77" s="724">
        <f>+F73</f>
        <v>-1245.7227391407857</v>
      </c>
      <c r="H77" s="724"/>
      <c r="I77" s="724"/>
      <c r="J77" s="724"/>
      <c r="K77" s="724"/>
      <c r="M77" s="724"/>
      <c r="N77" s="724"/>
      <c r="O77" s="724"/>
      <c r="P77" s="724"/>
    </row>
    <row r="78" spans="2:16">
      <c r="B78" s="725" t="s">
        <v>1064</v>
      </c>
      <c r="C78" s="724"/>
      <c r="D78" s="724"/>
      <c r="E78" s="724"/>
      <c r="F78" s="724">
        <f t="shared" ref="F78:F85" si="11">+F74</f>
        <v>-1245.7227391407857</v>
      </c>
      <c r="H78" s="724"/>
      <c r="I78" s="724"/>
      <c r="J78" s="724"/>
      <c r="K78" s="724"/>
      <c r="M78" s="724"/>
      <c r="N78" s="724"/>
      <c r="O78" s="724"/>
      <c r="P78" s="724"/>
    </row>
    <row r="79" spans="2:16">
      <c r="B79" s="725" t="s">
        <v>1065</v>
      </c>
      <c r="C79" s="724"/>
      <c r="D79" s="724"/>
      <c r="E79" s="724"/>
      <c r="F79" s="724">
        <f t="shared" si="11"/>
        <v>-1245.7227391407857</v>
      </c>
      <c r="H79" s="736" t="s">
        <v>26</v>
      </c>
      <c r="I79" s="737"/>
      <c r="J79" s="737"/>
      <c r="K79" s="733">
        <f>SUM(K60:K78)</f>
        <v>246.57000000000002</v>
      </c>
      <c r="M79" s="736" t="s">
        <v>26</v>
      </c>
      <c r="N79" s="737"/>
      <c r="O79" s="737"/>
      <c r="P79" s="734">
        <f>SUM(P60:P78)</f>
        <v>106.53599999999999</v>
      </c>
    </row>
    <row r="80" spans="2:16">
      <c r="B80" s="725" t="s">
        <v>1098</v>
      </c>
      <c r="C80" s="724"/>
      <c r="D80" s="724"/>
      <c r="E80" s="724"/>
      <c r="F80" s="724">
        <f t="shared" si="11"/>
        <v>-1245.7227391407857</v>
      </c>
    </row>
    <row r="81" spans="2:16">
      <c r="B81" s="725" t="s">
        <v>1153</v>
      </c>
      <c r="C81" s="724"/>
      <c r="D81" s="724"/>
      <c r="E81" s="724"/>
      <c r="F81" s="724">
        <f t="shared" si="11"/>
        <v>-1245.7227391407857</v>
      </c>
    </row>
    <row r="82" spans="2:16">
      <c r="B82" s="725" t="s">
        <v>1154</v>
      </c>
      <c r="C82" s="724"/>
      <c r="D82" s="724"/>
      <c r="E82" s="724"/>
      <c r="F82" s="724">
        <f t="shared" si="11"/>
        <v>-1245.7227391407857</v>
      </c>
    </row>
    <row r="83" spans="2:16">
      <c r="B83" s="725" t="s">
        <v>1155</v>
      </c>
      <c r="C83" s="724"/>
      <c r="D83" s="724"/>
      <c r="E83" s="724"/>
      <c r="F83" s="724">
        <f t="shared" si="11"/>
        <v>-1245.7227391407857</v>
      </c>
    </row>
    <row r="84" spans="2:16">
      <c r="B84" s="725" t="s">
        <v>1156</v>
      </c>
      <c r="C84" s="724"/>
      <c r="D84" s="724"/>
      <c r="E84" s="724"/>
      <c r="F84" s="724">
        <f t="shared" si="11"/>
        <v>-1245.7227391407857</v>
      </c>
    </row>
    <row r="85" spans="2:16">
      <c r="B85" s="725" t="s">
        <v>1157</v>
      </c>
      <c r="C85" s="724"/>
      <c r="D85" s="724"/>
      <c r="E85" s="724"/>
      <c r="F85" s="724">
        <f t="shared" si="11"/>
        <v>-1245.7227391407857</v>
      </c>
    </row>
    <row r="87" spans="2:16" ht="21">
      <c r="B87" s="868" t="s">
        <v>1077</v>
      </c>
    </row>
    <row r="89" spans="2:16" ht="21">
      <c r="B89" s="868" t="s">
        <v>1078</v>
      </c>
      <c r="C89" s="727"/>
      <c r="E89" s="727"/>
      <c r="F89" s="727"/>
      <c r="H89" s="726" t="s">
        <v>686</v>
      </c>
    </row>
    <row r="90" spans="2:16" ht="18.75" customHeight="1">
      <c r="B90" s="958" t="s">
        <v>666</v>
      </c>
      <c r="C90" s="958"/>
      <c r="D90" s="958"/>
      <c r="E90" s="958"/>
      <c r="F90" s="958"/>
      <c r="H90" s="12" t="s">
        <v>674</v>
      </c>
      <c r="M90" s="12" t="s">
        <v>675</v>
      </c>
    </row>
    <row r="91" spans="2:16" ht="45">
      <c r="B91" s="859" t="s">
        <v>62</v>
      </c>
      <c r="C91" s="859" t="s">
        <v>667</v>
      </c>
      <c r="D91" s="859" t="s">
        <v>668</v>
      </c>
      <c r="E91" s="859" t="s">
        <v>670</v>
      </c>
      <c r="F91" s="859" t="s">
        <v>669</v>
      </c>
      <c r="H91" s="859" t="s">
        <v>671</v>
      </c>
      <c r="I91" s="859" t="s">
        <v>672</v>
      </c>
      <c r="J91" s="859" t="s">
        <v>673</v>
      </c>
      <c r="K91" s="859" t="s">
        <v>667</v>
      </c>
      <c r="M91" s="859" t="s">
        <v>671</v>
      </c>
      <c r="N91" s="859" t="s">
        <v>672</v>
      </c>
      <c r="O91" s="859" t="s">
        <v>673</v>
      </c>
      <c r="P91" s="859" t="s">
        <v>667</v>
      </c>
    </row>
    <row r="92" spans="2:16" ht="18">
      <c r="B92" s="859"/>
      <c r="C92" s="859" t="s">
        <v>676</v>
      </c>
      <c r="D92" s="859" t="s">
        <v>677</v>
      </c>
      <c r="E92" s="859" t="s">
        <v>678</v>
      </c>
      <c r="F92" s="859" t="s">
        <v>679</v>
      </c>
      <c r="H92" s="859"/>
      <c r="I92" s="859" t="s">
        <v>680</v>
      </c>
      <c r="J92" s="859" t="s">
        <v>681</v>
      </c>
      <c r="K92" s="859" t="s">
        <v>682</v>
      </c>
      <c r="M92" s="859"/>
      <c r="N92" s="859" t="s">
        <v>683</v>
      </c>
      <c r="O92" s="859" t="s">
        <v>684</v>
      </c>
      <c r="P92" s="859" t="s">
        <v>685</v>
      </c>
    </row>
    <row r="93" spans="2:16" ht="15.75" customHeight="1">
      <c r="B93" s="725" t="s">
        <v>1062</v>
      </c>
      <c r="C93" s="733">
        <f>K110</f>
        <v>474.05</v>
      </c>
      <c r="D93" s="731"/>
      <c r="E93" s="724"/>
      <c r="F93" s="724"/>
      <c r="H93" s="724" t="s">
        <v>1079</v>
      </c>
      <c r="I93" s="724">
        <v>7.0000000000000007E-2</v>
      </c>
      <c r="J93" s="724">
        <v>2140</v>
      </c>
      <c r="K93" s="724">
        <f>I93*J93</f>
        <v>149.80000000000001</v>
      </c>
      <c r="M93" s="724" t="s">
        <v>1082</v>
      </c>
      <c r="N93" s="724">
        <v>3.9E-2</v>
      </c>
      <c r="O93" s="724">
        <v>2140</v>
      </c>
      <c r="P93" s="724">
        <f>N93*O93</f>
        <v>83.46</v>
      </c>
    </row>
    <row r="94" spans="2:16" ht="15.75" customHeight="1">
      <c r="B94" s="725">
        <v>43101</v>
      </c>
      <c r="C94" s="867"/>
      <c r="D94" s="735"/>
      <c r="E94" s="724"/>
      <c r="F94" s="732"/>
      <c r="H94" s="724" t="s">
        <v>1079</v>
      </c>
      <c r="I94" s="724">
        <v>0.1</v>
      </c>
      <c r="J94" s="724">
        <v>2716</v>
      </c>
      <c r="K94" s="724">
        <f t="shared" ref="K94:K96" si="12">I94*J94</f>
        <v>271.60000000000002</v>
      </c>
      <c r="M94" s="724" t="s">
        <v>1083</v>
      </c>
      <c r="N94" s="724">
        <v>5.0999999999999997E-2</v>
      </c>
      <c r="O94" s="724">
        <v>2716</v>
      </c>
      <c r="P94" s="724">
        <f t="shared" ref="P94:P96" si="13">N94*O94</f>
        <v>138.51599999999999</v>
      </c>
    </row>
    <row r="95" spans="2:16" ht="15.75" customHeight="1">
      <c r="B95" s="725">
        <v>43132</v>
      </c>
      <c r="C95" s="867">
        <f>+P110</f>
        <v>251.91699999999997</v>
      </c>
      <c r="D95" s="735">
        <f t="shared" ref="D95:D105" si="14">$C95-$C$93</f>
        <v>-222.13300000000004</v>
      </c>
      <c r="E95" s="724">
        <v>0.91604789959891419</v>
      </c>
      <c r="F95" s="732">
        <f>D95*E95</f>
        <v>-203.48446808160566</v>
      </c>
      <c r="H95" s="724" t="s">
        <v>1080</v>
      </c>
      <c r="I95" s="724">
        <v>0.15</v>
      </c>
      <c r="J95" s="724">
        <v>151</v>
      </c>
      <c r="K95" s="724">
        <f t="shared" si="12"/>
        <v>22.65</v>
      </c>
      <c r="M95" s="724" t="s">
        <v>1084</v>
      </c>
      <c r="N95" s="724">
        <v>9.0999999999999998E-2</v>
      </c>
      <c r="O95" s="724">
        <v>151</v>
      </c>
      <c r="P95" s="724">
        <f t="shared" si="13"/>
        <v>13.741</v>
      </c>
    </row>
    <row r="96" spans="2:16" ht="15.75" customHeight="1">
      <c r="B96" s="725">
        <v>43160</v>
      </c>
      <c r="C96" s="867">
        <f>+$C$95</f>
        <v>251.91699999999997</v>
      </c>
      <c r="D96" s="735">
        <f t="shared" si="14"/>
        <v>-222.13300000000004</v>
      </c>
      <c r="E96" s="724">
        <v>0.91604789959891419</v>
      </c>
      <c r="F96" s="732">
        <f t="shared" ref="F96:F105" si="15">D96*E96</f>
        <v>-203.48446808160566</v>
      </c>
      <c r="H96" s="724" t="s">
        <v>1081</v>
      </c>
      <c r="I96" s="724">
        <v>0.25</v>
      </c>
      <c r="J96" s="724">
        <v>120</v>
      </c>
      <c r="K96" s="724">
        <f t="shared" si="12"/>
        <v>30</v>
      </c>
      <c r="M96" s="724" t="s">
        <v>1085</v>
      </c>
      <c r="N96" s="724">
        <v>0.13500000000000001</v>
      </c>
      <c r="O96" s="724">
        <v>120</v>
      </c>
      <c r="P96" s="724">
        <f t="shared" si="13"/>
        <v>16.200000000000003</v>
      </c>
    </row>
    <row r="97" spans="2:16" ht="15.75" customHeight="1">
      <c r="B97" s="725">
        <v>43191</v>
      </c>
      <c r="C97" s="867">
        <f t="shared" ref="C97:C105" si="16">+$C$95</f>
        <v>251.91699999999997</v>
      </c>
      <c r="D97" s="735">
        <f t="shared" si="14"/>
        <v>-222.13300000000004</v>
      </c>
      <c r="E97" s="724">
        <v>0.91604789959891419</v>
      </c>
      <c r="F97" s="732">
        <f t="shared" si="15"/>
        <v>-203.48446808160566</v>
      </c>
      <c r="H97" s="724"/>
      <c r="I97" s="724"/>
      <c r="J97" s="724"/>
      <c r="K97" s="724"/>
      <c r="M97" s="724"/>
      <c r="N97" s="724"/>
      <c r="O97" s="724"/>
      <c r="P97" s="724"/>
    </row>
    <row r="98" spans="2:16" ht="15.75" customHeight="1">
      <c r="B98" s="725">
        <v>43221</v>
      </c>
      <c r="C98" s="867">
        <f t="shared" si="16"/>
        <v>251.91699999999997</v>
      </c>
      <c r="D98" s="735">
        <f t="shared" si="14"/>
        <v>-222.13300000000004</v>
      </c>
      <c r="E98" s="724">
        <v>0.91604789959891419</v>
      </c>
      <c r="F98" s="732">
        <f t="shared" si="15"/>
        <v>-203.48446808160566</v>
      </c>
      <c r="H98" s="724"/>
      <c r="I98" s="724"/>
      <c r="J98" s="724"/>
      <c r="K98" s="724"/>
      <c r="M98" s="724"/>
      <c r="N98" s="724"/>
      <c r="O98" s="724"/>
      <c r="P98" s="724"/>
    </row>
    <row r="99" spans="2:16" ht="15.75" customHeight="1">
      <c r="B99" s="725">
        <v>43252</v>
      </c>
      <c r="C99" s="867">
        <f t="shared" si="16"/>
        <v>251.91699999999997</v>
      </c>
      <c r="D99" s="735">
        <f t="shared" si="14"/>
        <v>-222.13300000000004</v>
      </c>
      <c r="E99" s="724">
        <v>0.91604789959891419</v>
      </c>
      <c r="F99" s="732">
        <f t="shared" si="15"/>
        <v>-203.48446808160566</v>
      </c>
      <c r="H99" s="724"/>
      <c r="I99" s="724"/>
      <c r="J99" s="724"/>
      <c r="K99" s="724"/>
      <c r="M99" s="724"/>
      <c r="N99" s="724"/>
      <c r="O99" s="724"/>
      <c r="P99" s="724"/>
    </row>
    <row r="100" spans="2:16" ht="15.75" customHeight="1">
      <c r="B100" s="725">
        <v>43282</v>
      </c>
      <c r="C100" s="867">
        <f t="shared" si="16"/>
        <v>251.91699999999997</v>
      </c>
      <c r="D100" s="735">
        <f t="shared" si="14"/>
        <v>-222.13300000000004</v>
      </c>
      <c r="E100" s="724">
        <v>0.91604789959891419</v>
      </c>
      <c r="F100" s="732">
        <f t="shared" si="15"/>
        <v>-203.48446808160566</v>
      </c>
      <c r="H100" s="724"/>
      <c r="I100" s="724"/>
      <c r="J100" s="724"/>
      <c r="K100" s="724"/>
      <c r="M100" s="724"/>
      <c r="N100" s="724"/>
      <c r="O100" s="724"/>
      <c r="P100" s="724"/>
    </row>
    <row r="101" spans="2:16" ht="15.75" customHeight="1">
      <c r="B101" s="725">
        <v>43313</v>
      </c>
      <c r="C101" s="867">
        <f t="shared" si="16"/>
        <v>251.91699999999997</v>
      </c>
      <c r="D101" s="735">
        <f t="shared" si="14"/>
        <v>-222.13300000000004</v>
      </c>
      <c r="E101" s="724">
        <v>0.91604789959891419</v>
      </c>
      <c r="F101" s="732">
        <f t="shared" si="15"/>
        <v>-203.48446808160566</v>
      </c>
      <c r="H101" s="724"/>
      <c r="I101" s="724"/>
      <c r="J101" s="724"/>
      <c r="K101" s="724"/>
      <c r="M101" s="724"/>
      <c r="N101" s="724"/>
      <c r="O101" s="724"/>
      <c r="P101" s="724"/>
    </row>
    <row r="102" spans="2:16" ht="15.75" customHeight="1">
      <c r="B102" s="725">
        <v>43344</v>
      </c>
      <c r="C102" s="867">
        <f t="shared" si="16"/>
        <v>251.91699999999997</v>
      </c>
      <c r="D102" s="735">
        <f t="shared" si="14"/>
        <v>-222.13300000000004</v>
      </c>
      <c r="E102" s="724">
        <v>0.91604789959891419</v>
      </c>
      <c r="F102" s="732">
        <f t="shared" si="15"/>
        <v>-203.48446808160566</v>
      </c>
      <c r="H102" s="724"/>
      <c r="I102" s="724"/>
      <c r="J102" s="724"/>
      <c r="K102" s="724"/>
      <c r="M102" s="724"/>
      <c r="N102" s="724"/>
      <c r="O102" s="724"/>
      <c r="P102" s="724"/>
    </row>
    <row r="103" spans="2:16" ht="15.75" customHeight="1">
      <c r="B103" s="725">
        <v>43374</v>
      </c>
      <c r="C103" s="867">
        <f t="shared" si="16"/>
        <v>251.91699999999997</v>
      </c>
      <c r="D103" s="735">
        <f t="shared" si="14"/>
        <v>-222.13300000000004</v>
      </c>
      <c r="E103" s="724">
        <v>0.91604789959891419</v>
      </c>
      <c r="F103" s="732">
        <f t="shared" si="15"/>
        <v>-203.48446808160566</v>
      </c>
      <c r="H103" s="724"/>
      <c r="I103" s="724"/>
      <c r="J103" s="724"/>
      <c r="K103" s="724"/>
      <c r="M103" s="724"/>
      <c r="N103" s="724"/>
      <c r="O103" s="724"/>
      <c r="P103" s="724"/>
    </row>
    <row r="104" spans="2:16" ht="15.75" customHeight="1">
      <c r="B104" s="725">
        <v>43405</v>
      </c>
      <c r="C104" s="867">
        <f t="shared" si="16"/>
        <v>251.91699999999997</v>
      </c>
      <c r="D104" s="735">
        <f t="shared" si="14"/>
        <v>-222.13300000000004</v>
      </c>
      <c r="E104" s="724">
        <v>0.91604789959891419</v>
      </c>
      <c r="F104" s="732">
        <f t="shared" si="15"/>
        <v>-203.48446808160566</v>
      </c>
      <c r="H104" s="724"/>
      <c r="I104" s="724"/>
      <c r="J104" s="724"/>
      <c r="K104" s="724"/>
      <c r="M104" s="724"/>
      <c r="N104" s="724"/>
      <c r="O104" s="724"/>
      <c r="P104" s="724"/>
    </row>
    <row r="105" spans="2:16" ht="15.75" customHeight="1">
      <c r="B105" s="725">
        <v>43435</v>
      </c>
      <c r="C105" s="867">
        <f t="shared" si="16"/>
        <v>251.91699999999997</v>
      </c>
      <c r="D105" s="735">
        <f t="shared" si="14"/>
        <v>-222.13300000000004</v>
      </c>
      <c r="E105" s="724">
        <v>0.91604789959891419</v>
      </c>
      <c r="F105" s="732">
        <f t="shared" si="15"/>
        <v>-203.48446808160566</v>
      </c>
      <c r="H105" s="724"/>
      <c r="I105" s="724"/>
      <c r="J105" s="724"/>
      <c r="K105" s="724"/>
      <c r="M105" s="724"/>
      <c r="N105" s="724"/>
      <c r="O105" s="724"/>
      <c r="P105" s="724"/>
    </row>
    <row r="106" spans="2:16" ht="16.350000000000001" customHeight="1">
      <c r="B106" s="736" t="s">
        <v>26</v>
      </c>
      <c r="C106" s="737"/>
      <c r="D106" s="737"/>
      <c r="E106" s="737"/>
      <c r="F106" s="738">
        <f>SUM(F94:F105)</f>
        <v>-2238.329148897662</v>
      </c>
      <c r="H106" s="724"/>
      <c r="I106" s="724"/>
      <c r="J106" s="724"/>
      <c r="K106" s="724"/>
      <c r="M106" s="724"/>
      <c r="N106" s="724"/>
      <c r="O106" s="724"/>
      <c r="P106" s="724"/>
    </row>
    <row r="107" spans="2:16">
      <c r="B107" s="725" t="s">
        <v>1061</v>
      </c>
      <c r="C107" s="724"/>
      <c r="D107" s="724"/>
      <c r="E107" s="724"/>
      <c r="F107" s="724">
        <f>+F106*12/11</f>
        <v>-2441.8136169792674</v>
      </c>
      <c r="H107" s="724"/>
      <c r="I107" s="724"/>
      <c r="J107" s="724"/>
      <c r="K107" s="724"/>
      <c r="M107" s="724"/>
      <c r="N107" s="724"/>
      <c r="O107" s="724"/>
      <c r="P107" s="724"/>
    </row>
    <row r="108" spans="2:16">
      <c r="B108" s="725" t="s">
        <v>1063</v>
      </c>
      <c r="C108" s="724"/>
      <c r="D108" s="724"/>
      <c r="E108" s="724"/>
      <c r="F108" s="724">
        <f>+F107</f>
        <v>-2441.8136169792674</v>
      </c>
      <c r="H108" s="724"/>
      <c r="I108" s="724"/>
      <c r="J108" s="724"/>
      <c r="K108" s="724"/>
      <c r="M108" s="724"/>
      <c r="N108" s="724"/>
      <c r="O108" s="724"/>
      <c r="P108" s="724"/>
    </row>
    <row r="109" spans="2:16">
      <c r="B109" s="725" t="s">
        <v>1064</v>
      </c>
      <c r="C109" s="724"/>
      <c r="D109" s="724"/>
      <c r="E109" s="724"/>
      <c r="F109" s="724">
        <f>+F107</f>
        <v>-2441.8136169792674</v>
      </c>
      <c r="H109" s="724"/>
      <c r="I109" s="724"/>
      <c r="J109" s="724"/>
      <c r="K109" s="724"/>
      <c r="M109" s="724"/>
      <c r="N109" s="724"/>
      <c r="O109" s="724"/>
      <c r="P109" s="724"/>
    </row>
    <row r="110" spans="2:16">
      <c r="B110" s="725" t="s">
        <v>1065</v>
      </c>
      <c r="C110" s="724"/>
      <c r="D110" s="724"/>
      <c r="E110" s="724"/>
      <c r="F110" s="724">
        <f>+F107</f>
        <v>-2441.8136169792674</v>
      </c>
      <c r="H110" s="736" t="s">
        <v>26</v>
      </c>
      <c r="I110" s="737"/>
      <c r="J110" s="737"/>
      <c r="K110" s="733">
        <f>SUM(K93:K109)</f>
        <v>474.05</v>
      </c>
      <c r="M110" s="736" t="s">
        <v>26</v>
      </c>
      <c r="N110" s="737"/>
      <c r="O110" s="737"/>
      <c r="P110" s="734">
        <f>SUM(P93:P109)</f>
        <v>251.91699999999997</v>
      </c>
    </row>
    <row r="111" spans="2:16">
      <c r="B111" s="725" t="s">
        <v>1098</v>
      </c>
      <c r="C111" s="724"/>
      <c r="D111" s="724"/>
      <c r="E111" s="724"/>
      <c r="F111" s="724">
        <f t="shared" ref="F111:F118" si="17">+F108</f>
        <v>-2441.8136169792674</v>
      </c>
    </row>
    <row r="112" spans="2:16">
      <c r="B112" s="725" t="s">
        <v>1153</v>
      </c>
      <c r="C112" s="724"/>
      <c r="D112" s="724"/>
      <c r="E112" s="724"/>
      <c r="F112" s="724">
        <f t="shared" si="17"/>
        <v>-2441.8136169792674</v>
      </c>
    </row>
    <row r="113" spans="2:16">
      <c r="B113" s="725" t="s">
        <v>1154</v>
      </c>
      <c r="C113" s="724"/>
      <c r="D113" s="724"/>
      <c r="E113" s="724"/>
      <c r="F113" s="724">
        <f t="shared" si="17"/>
        <v>-2441.8136169792674</v>
      </c>
    </row>
    <row r="114" spans="2:16">
      <c r="B114" s="725" t="s">
        <v>1155</v>
      </c>
      <c r="C114" s="724"/>
      <c r="D114" s="724"/>
      <c r="E114" s="724"/>
      <c r="F114" s="724">
        <f t="shared" si="17"/>
        <v>-2441.8136169792674</v>
      </c>
    </row>
    <row r="115" spans="2:16">
      <c r="B115" s="725" t="s">
        <v>1156</v>
      </c>
      <c r="C115" s="724"/>
      <c r="D115" s="724"/>
      <c r="E115" s="724"/>
      <c r="F115" s="724">
        <f t="shared" si="17"/>
        <v>-2441.8136169792674</v>
      </c>
    </row>
    <row r="116" spans="2:16">
      <c r="B116" s="725" t="s">
        <v>1157</v>
      </c>
      <c r="C116" s="724"/>
      <c r="D116" s="724"/>
      <c r="E116" s="724"/>
      <c r="F116" s="724">
        <f t="shared" si="17"/>
        <v>-2441.8136169792674</v>
      </c>
    </row>
    <row r="117" spans="2:16">
      <c r="B117" s="725" t="s">
        <v>1158</v>
      </c>
      <c r="C117" s="724"/>
      <c r="D117" s="724"/>
      <c r="E117" s="724"/>
      <c r="F117" s="724">
        <f t="shared" si="17"/>
        <v>-2441.8136169792674</v>
      </c>
    </row>
    <row r="118" spans="2:16">
      <c r="B118" s="725" t="s">
        <v>1159</v>
      </c>
      <c r="C118" s="724"/>
      <c r="D118" s="724"/>
      <c r="E118" s="724"/>
      <c r="F118" s="724">
        <f t="shared" si="17"/>
        <v>-2441.8136169792674</v>
      </c>
    </row>
    <row r="120" spans="2:16" ht="21">
      <c r="B120" s="868" t="s">
        <v>1086</v>
      </c>
    </row>
    <row r="122" spans="2:16" ht="21">
      <c r="B122" s="868" t="s">
        <v>1087</v>
      </c>
      <c r="C122" s="727"/>
      <c r="E122" s="727"/>
      <c r="F122" s="727"/>
      <c r="H122" s="726" t="s">
        <v>686</v>
      </c>
    </row>
    <row r="123" spans="2:16" ht="18.75" customHeight="1">
      <c r="B123" s="958" t="s">
        <v>666</v>
      </c>
      <c r="C123" s="958"/>
      <c r="D123" s="958"/>
      <c r="E123" s="958"/>
      <c r="F123" s="958"/>
      <c r="H123" s="12" t="s">
        <v>674</v>
      </c>
      <c r="M123" s="12" t="s">
        <v>675</v>
      </c>
    </row>
    <row r="124" spans="2:16" ht="45">
      <c r="B124" s="859" t="s">
        <v>62</v>
      </c>
      <c r="C124" s="859" t="s">
        <v>667</v>
      </c>
      <c r="D124" s="859" t="s">
        <v>668</v>
      </c>
      <c r="E124" s="859" t="s">
        <v>670</v>
      </c>
      <c r="F124" s="859" t="s">
        <v>669</v>
      </c>
      <c r="H124" s="859" t="s">
        <v>671</v>
      </c>
      <c r="I124" s="859" t="s">
        <v>672</v>
      </c>
      <c r="J124" s="859" t="s">
        <v>673</v>
      </c>
      <c r="K124" s="859" t="s">
        <v>667</v>
      </c>
      <c r="M124" s="859" t="s">
        <v>671</v>
      </c>
      <c r="N124" s="859" t="s">
        <v>672</v>
      </c>
      <c r="O124" s="859" t="s">
        <v>673</v>
      </c>
      <c r="P124" s="859" t="s">
        <v>667</v>
      </c>
    </row>
    <row r="125" spans="2:16" ht="18">
      <c r="B125" s="859"/>
      <c r="C125" s="859" t="s">
        <v>676</v>
      </c>
      <c r="D125" s="859" t="s">
        <v>677</v>
      </c>
      <c r="E125" s="859" t="s">
        <v>678</v>
      </c>
      <c r="F125" s="859" t="s">
        <v>679</v>
      </c>
      <c r="H125" s="859"/>
      <c r="I125" s="859" t="s">
        <v>680</v>
      </c>
      <c r="J125" s="859" t="s">
        <v>681</v>
      </c>
      <c r="K125" s="859" t="s">
        <v>682</v>
      </c>
      <c r="M125" s="859"/>
      <c r="N125" s="859" t="s">
        <v>683</v>
      </c>
      <c r="O125" s="859" t="s">
        <v>684</v>
      </c>
      <c r="P125" s="859" t="s">
        <v>685</v>
      </c>
    </row>
    <row r="126" spans="2:16" ht="15.75" customHeight="1">
      <c r="B126" s="725" t="s">
        <v>1062</v>
      </c>
      <c r="C126" s="733">
        <f>K143</f>
        <v>393.6</v>
      </c>
      <c r="D126" s="731"/>
      <c r="E126" s="724"/>
      <c r="F126" s="724"/>
      <c r="H126" s="724" t="s">
        <v>1079</v>
      </c>
      <c r="I126" s="724">
        <v>0.1</v>
      </c>
      <c r="J126" s="724">
        <v>3561</v>
      </c>
      <c r="K126" s="724">
        <f>I126*J126</f>
        <v>356.1</v>
      </c>
      <c r="M126" s="724" t="s">
        <v>1083</v>
      </c>
      <c r="N126" s="724">
        <v>5.0999999999999997E-2</v>
      </c>
      <c r="O126" s="724">
        <v>3561</v>
      </c>
      <c r="P126" s="724">
        <f>N126*O126</f>
        <v>181.61099999999999</v>
      </c>
    </row>
    <row r="127" spans="2:16" ht="15.75" customHeight="1">
      <c r="B127" s="725">
        <v>43101</v>
      </c>
      <c r="C127" s="867"/>
      <c r="D127" s="735"/>
      <c r="E127" s="724"/>
      <c r="F127" s="732"/>
      <c r="H127" s="724" t="s">
        <v>1080</v>
      </c>
      <c r="I127" s="724">
        <v>0.15</v>
      </c>
      <c r="J127" s="724">
        <v>165</v>
      </c>
      <c r="K127" s="724">
        <f t="shared" ref="K127:K128" si="18">I127*J127</f>
        <v>24.75</v>
      </c>
      <c r="M127" s="724" t="s">
        <v>1084</v>
      </c>
      <c r="N127" s="724">
        <v>9.0999999999999998E-2</v>
      </c>
      <c r="O127" s="724">
        <v>277</v>
      </c>
      <c r="P127" s="724">
        <f t="shared" ref="P127:P128" si="19">N127*O127</f>
        <v>25.207000000000001</v>
      </c>
    </row>
    <row r="128" spans="2:16" ht="15.75" customHeight="1">
      <c r="B128" s="725">
        <v>43132</v>
      </c>
      <c r="C128" s="867">
        <f>+P143</f>
        <v>246.64299999999997</v>
      </c>
      <c r="D128" s="735">
        <f>$C128-$C$126</f>
        <v>-146.95700000000005</v>
      </c>
      <c r="E128" s="724">
        <v>0.91604789959891419</v>
      </c>
      <c r="F128" s="732">
        <f>D128*E128</f>
        <v>-134.61965118135768</v>
      </c>
      <c r="H128" s="724" t="s">
        <v>1081</v>
      </c>
      <c r="I128" s="724">
        <v>0.25</v>
      </c>
      <c r="J128" s="724">
        <v>51</v>
      </c>
      <c r="K128" s="724">
        <f t="shared" si="18"/>
        <v>12.75</v>
      </c>
      <c r="M128" s="724" t="s">
        <v>1085</v>
      </c>
      <c r="N128" s="724">
        <v>0.13500000000000001</v>
      </c>
      <c r="O128" s="724">
        <v>295</v>
      </c>
      <c r="P128" s="724">
        <f t="shared" si="19"/>
        <v>39.825000000000003</v>
      </c>
    </row>
    <row r="129" spans="2:16" ht="15.75" customHeight="1">
      <c r="B129" s="725">
        <v>43160</v>
      </c>
      <c r="C129" s="867">
        <f>+$C$128</f>
        <v>246.64299999999997</v>
      </c>
      <c r="D129" s="735">
        <f t="shared" ref="D129:D138" si="20">$C129-$C$126</f>
        <v>-146.95700000000005</v>
      </c>
      <c r="E129" s="724">
        <v>0.91604789959891419</v>
      </c>
      <c r="F129" s="732">
        <f t="shared" ref="F129:F138" si="21">D129*E129</f>
        <v>-134.61965118135768</v>
      </c>
      <c r="H129" s="724"/>
      <c r="I129" s="724"/>
      <c r="J129" s="724"/>
      <c r="K129" s="724"/>
      <c r="M129" s="724"/>
      <c r="N129" s="724"/>
      <c r="O129" s="724"/>
      <c r="P129" s="724"/>
    </row>
    <row r="130" spans="2:16" ht="15.75" customHeight="1">
      <c r="B130" s="725">
        <v>43191</v>
      </c>
      <c r="C130" s="867">
        <f t="shared" ref="C130:C138" si="22">+$C$128</f>
        <v>246.64299999999997</v>
      </c>
      <c r="D130" s="735">
        <f t="shared" si="20"/>
        <v>-146.95700000000005</v>
      </c>
      <c r="E130" s="724">
        <v>0.91604789959891419</v>
      </c>
      <c r="F130" s="732">
        <f t="shared" si="21"/>
        <v>-134.61965118135768</v>
      </c>
      <c r="H130" s="724"/>
      <c r="I130" s="724"/>
      <c r="J130" s="724"/>
      <c r="K130" s="724"/>
      <c r="M130" s="724"/>
      <c r="N130" s="724"/>
      <c r="O130" s="724"/>
      <c r="P130" s="724"/>
    </row>
    <row r="131" spans="2:16" ht="15.75" customHeight="1">
      <c r="B131" s="725">
        <v>43221</v>
      </c>
      <c r="C131" s="867">
        <f t="shared" si="22"/>
        <v>246.64299999999997</v>
      </c>
      <c r="D131" s="735">
        <f t="shared" si="20"/>
        <v>-146.95700000000005</v>
      </c>
      <c r="E131" s="724">
        <v>0.91604789959891419</v>
      </c>
      <c r="F131" s="732">
        <f t="shared" si="21"/>
        <v>-134.61965118135768</v>
      </c>
      <c r="H131" s="724"/>
      <c r="I131" s="724"/>
      <c r="J131" s="724"/>
      <c r="K131" s="724"/>
      <c r="M131" s="724"/>
      <c r="N131" s="724"/>
      <c r="O131" s="724"/>
      <c r="P131" s="724"/>
    </row>
    <row r="132" spans="2:16" ht="15.75" customHeight="1">
      <c r="B132" s="725">
        <v>43252</v>
      </c>
      <c r="C132" s="867">
        <f t="shared" si="22"/>
        <v>246.64299999999997</v>
      </c>
      <c r="D132" s="735">
        <f t="shared" si="20"/>
        <v>-146.95700000000005</v>
      </c>
      <c r="E132" s="724">
        <v>0.91604789959891419</v>
      </c>
      <c r="F132" s="732">
        <f t="shared" si="21"/>
        <v>-134.61965118135768</v>
      </c>
      <c r="H132" s="724"/>
      <c r="I132" s="724"/>
      <c r="J132" s="724"/>
      <c r="K132" s="724"/>
      <c r="M132" s="724"/>
      <c r="N132" s="724"/>
      <c r="O132" s="724"/>
      <c r="P132" s="724"/>
    </row>
    <row r="133" spans="2:16" ht="15.75" customHeight="1">
      <c r="B133" s="725">
        <v>43282</v>
      </c>
      <c r="C133" s="867">
        <f t="shared" si="22"/>
        <v>246.64299999999997</v>
      </c>
      <c r="D133" s="735">
        <f t="shared" si="20"/>
        <v>-146.95700000000005</v>
      </c>
      <c r="E133" s="724">
        <v>0.91604789959891419</v>
      </c>
      <c r="F133" s="732">
        <f t="shared" si="21"/>
        <v>-134.61965118135768</v>
      </c>
      <c r="H133" s="724"/>
      <c r="I133" s="724"/>
      <c r="J133" s="724"/>
      <c r="K133" s="724"/>
      <c r="M133" s="724"/>
      <c r="N133" s="724"/>
      <c r="O133" s="724"/>
      <c r="P133" s="724"/>
    </row>
    <row r="134" spans="2:16" ht="15.75" customHeight="1">
      <c r="B134" s="725">
        <v>43313</v>
      </c>
      <c r="C134" s="867">
        <f t="shared" si="22"/>
        <v>246.64299999999997</v>
      </c>
      <c r="D134" s="735">
        <f t="shared" si="20"/>
        <v>-146.95700000000005</v>
      </c>
      <c r="E134" s="724">
        <v>0.91604789959891419</v>
      </c>
      <c r="F134" s="732">
        <f t="shared" si="21"/>
        <v>-134.61965118135768</v>
      </c>
      <c r="H134" s="724"/>
      <c r="I134" s="724"/>
      <c r="J134" s="724"/>
      <c r="K134" s="724"/>
      <c r="M134" s="724"/>
      <c r="N134" s="724"/>
      <c r="O134" s="724"/>
      <c r="P134" s="724"/>
    </row>
    <row r="135" spans="2:16" ht="15.75" customHeight="1">
      <c r="B135" s="725">
        <v>43344</v>
      </c>
      <c r="C135" s="867">
        <f t="shared" si="22"/>
        <v>246.64299999999997</v>
      </c>
      <c r="D135" s="735">
        <f t="shared" si="20"/>
        <v>-146.95700000000005</v>
      </c>
      <c r="E135" s="724">
        <v>0.91604789959891419</v>
      </c>
      <c r="F135" s="732">
        <f t="shared" si="21"/>
        <v>-134.61965118135768</v>
      </c>
      <c r="H135" s="724"/>
      <c r="I135" s="724"/>
      <c r="J135" s="724"/>
      <c r="K135" s="724"/>
      <c r="M135" s="724"/>
      <c r="N135" s="724"/>
      <c r="O135" s="724"/>
      <c r="P135" s="724"/>
    </row>
    <row r="136" spans="2:16" ht="15.75" customHeight="1">
      <c r="B136" s="725">
        <v>43374</v>
      </c>
      <c r="C136" s="867">
        <f t="shared" si="22"/>
        <v>246.64299999999997</v>
      </c>
      <c r="D136" s="735">
        <f t="shared" si="20"/>
        <v>-146.95700000000005</v>
      </c>
      <c r="E136" s="724">
        <v>0.91604789959891419</v>
      </c>
      <c r="F136" s="732">
        <f t="shared" si="21"/>
        <v>-134.61965118135768</v>
      </c>
      <c r="H136" s="724"/>
      <c r="I136" s="724"/>
      <c r="J136" s="724"/>
      <c r="K136" s="724"/>
      <c r="M136" s="724"/>
      <c r="N136" s="724"/>
      <c r="O136" s="724"/>
      <c r="P136" s="724"/>
    </row>
    <row r="137" spans="2:16" ht="15.75" customHeight="1">
      <c r="B137" s="725">
        <v>43405</v>
      </c>
      <c r="C137" s="867">
        <f t="shared" si="22"/>
        <v>246.64299999999997</v>
      </c>
      <c r="D137" s="735">
        <f t="shared" si="20"/>
        <v>-146.95700000000005</v>
      </c>
      <c r="E137" s="724">
        <v>0.91604789959891419</v>
      </c>
      <c r="F137" s="732">
        <f t="shared" si="21"/>
        <v>-134.61965118135768</v>
      </c>
      <c r="H137" s="724"/>
      <c r="I137" s="724"/>
      <c r="J137" s="724"/>
      <c r="K137" s="724"/>
      <c r="M137" s="724"/>
      <c r="N137" s="724"/>
      <c r="O137" s="724"/>
      <c r="P137" s="724"/>
    </row>
    <row r="138" spans="2:16" ht="15.75" customHeight="1">
      <c r="B138" s="725">
        <v>43435</v>
      </c>
      <c r="C138" s="867">
        <f t="shared" si="22"/>
        <v>246.64299999999997</v>
      </c>
      <c r="D138" s="735">
        <f t="shared" si="20"/>
        <v>-146.95700000000005</v>
      </c>
      <c r="E138" s="724">
        <v>0.91604789959891419</v>
      </c>
      <c r="F138" s="732">
        <f t="shared" si="21"/>
        <v>-134.61965118135768</v>
      </c>
      <c r="H138" s="724"/>
      <c r="I138" s="724"/>
      <c r="J138" s="724"/>
      <c r="K138" s="724"/>
      <c r="M138" s="724"/>
      <c r="N138" s="724"/>
      <c r="O138" s="724"/>
      <c r="P138" s="724"/>
    </row>
    <row r="139" spans="2:16" ht="16.350000000000001" customHeight="1">
      <c r="B139" s="736" t="s">
        <v>26</v>
      </c>
      <c r="C139" s="737"/>
      <c r="D139" s="737"/>
      <c r="E139" s="737"/>
      <c r="F139" s="738">
        <f>SUM(F127:F138)</f>
        <v>-1480.8161629949348</v>
      </c>
      <c r="H139" s="724"/>
      <c r="I139" s="724"/>
      <c r="J139" s="724"/>
      <c r="K139" s="724"/>
      <c r="M139" s="724"/>
      <c r="N139" s="724"/>
      <c r="O139" s="724"/>
      <c r="P139" s="724"/>
    </row>
    <row r="140" spans="2:16">
      <c r="B140" s="725" t="s">
        <v>1061</v>
      </c>
      <c r="C140" s="724"/>
      <c r="D140" s="724"/>
      <c r="E140" s="724"/>
      <c r="F140" s="724">
        <f>+F139*12/11</f>
        <v>-1615.4358141762925</v>
      </c>
      <c r="H140" s="724"/>
      <c r="I140" s="724"/>
      <c r="J140" s="724"/>
      <c r="K140" s="724"/>
      <c r="M140" s="724"/>
      <c r="N140" s="724"/>
      <c r="O140" s="724"/>
      <c r="P140" s="724"/>
    </row>
    <row r="141" spans="2:16">
      <c r="B141" s="725" t="s">
        <v>1063</v>
      </c>
      <c r="C141" s="724"/>
      <c r="D141" s="724"/>
      <c r="E141" s="724"/>
      <c r="F141" s="724">
        <f>+F140</f>
        <v>-1615.4358141762925</v>
      </c>
      <c r="H141" s="724"/>
      <c r="I141" s="724"/>
      <c r="J141" s="724"/>
      <c r="K141" s="724"/>
      <c r="M141" s="724"/>
      <c r="N141" s="724"/>
      <c r="O141" s="724"/>
      <c r="P141" s="724"/>
    </row>
    <row r="142" spans="2:16">
      <c r="B142" s="725" t="s">
        <v>1064</v>
      </c>
      <c r="C142" s="724"/>
      <c r="D142" s="724"/>
      <c r="E142" s="724"/>
      <c r="F142" s="724">
        <f>+F140</f>
        <v>-1615.4358141762925</v>
      </c>
      <c r="H142" s="724"/>
      <c r="I142" s="724"/>
      <c r="J142" s="724"/>
      <c r="K142" s="724"/>
      <c r="M142" s="724"/>
      <c r="N142" s="724"/>
      <c r="O142" s="724"/>
      <c r="P142" s="724"/>
    </row>
    <row r="143" spans="2:16">
      <c r="B143" s="725" t="s">
        <v>1065</v>
      </c>
      <c r="C143" s="724"/>
      <c r="D143" s="724"/>
      <c r="E143" s="724"/>
      <c r="F143" s="724">
        <f>+F140</f>
        <v>-1615.4358141762925</v>
      </c>
      <c r="H143" s="736" t="s">
        <v>26</v>
      </c>
      <c r="I143" s="737"/>
      <c r="J143" s="737"/>
      <c r="K143" s="733">
        <f>SUM(K126:K142)</f>
        <v>393.6</v>
      </c>
      <c r="M143" s="736" t="s">
        <v>26</v>
      </c>
      <c r="N143" s="737"/>
      <c r="O143" s="737"/>
      <c r="P143" s="734">
        <f>SUM(P126:P142)</f>
        <v>246.64299999999997</v>
      </c>
    </row>
    <row r="144" spans="2:16">
      <c r="B144" s="725" t="s">
        <v>1098</v>
      </c>
      <c r="C144" s="724"/>
      <c r="D144" s="724"/>
      <c r="E144" s="724"/>
      <c r="F144" s="724">
        <f t="shared" ref="F144:F151" si="23">+F141</f>
        <v>-1615.4358141762925</v>
      </c>
    </row>
    <row r="145" spans="2:16">
      <c r="B145" s="725" t="s">
        <v>1153</v>
      </c>
      <c r="C145" s="724"/>
      <c r="D145" s="724"/>
      <c r="E145" s="724"/>
      <c r="F145" s="724">
        <f t="shared" si="23"/>
        <v>-1615.4358141762925</v>
      </c>
    </row>
    <row r="146" spans="2:16">
      <c r="B146" s="725" t="s">
        <v>1154</v>
      </c>
      <c r="C146" s="724"/>
      <c r="D146" s="724"/>
      <c r="E146" s="724"/>
      <c r="F146" s="724">
        <f t="shared" si="23"/>
        <v>-1615.4358141762925</v>
      </c>
    </row>
    <row r="147" spans="2:16">
      <c r="B147" s="725" t="s">
        <v>1155</v>
      </c>
      <c r="C147" s="724"/>
      <c r="D147" s="724"/>
      <c r="E147" s="724"/>
      <c r="F147" s="724">
        <f t="shared" si="23"/>
        <v>-1615.4358141762925</v>
      </c>
    </row>
    <row r="148" spans="2:16">
      <c r="B148" s="725" t="s">
        <v>1156</v>
      </c>
      <c r="C148" s="724"/>
      <c r="D148" s="724"/>
      <c r="E148" s="724"/>
      <c r="F148" s="724">
        <f t="shared" si="23"/>
        <v>-1615.4358141762925</v>
      </c>
    </row>
    <row r="149" spans="2:16">
      <c r="B149" s="725" t="s">
        <v>1157</v>
      </c>
      <c r="C149" s="724"/>
      <c r="D149" s="724"/>
      <c r="E149" s="724"/>
      <c r="F149" s="724">
        <f t="shared" si="23"/>
        <v>-1615.4358141762925</v>
      </c>
    </row>
    <row r="150" spans="2:16">
      <c r="B150" s="725" t="s">
        <v>1158</v>
      </c>
      <c r="C150" s="724"/>
      <c r="D150" s="724"/>
      <c r="E150" s="724"/>
      <c r="F150" s="724">
        <f t="shared" si="23"/>
        <v>-1615.4358141762925</v>
      </c>
    </row>
    <row r="151" spans="2:16">
      <c r="B151" s="725" t="s">
        <v>1159</v>
      </c>
      <c r="C151" s="724"/>
      <c r="D151" s="724"/>
      <c r="E151" s="724"/>
      <c r="F151" s="724">
        <f t="shared" si="23"/>
        <v>-1615.4358141762925</v>
      </c>
    </row>
    <row r="153" spans="2:16" ht="21">
      <c r="B153" s="868" t="s">
        <v>1088</v>
      </c>
    </row>
    <row r="155" spans="2:16" ht="21">
      <c r="B155" s="868" t="s">
        <v>1089</v>
      </c>
      <c r="C155" s="869"/>
      <c r="E155" s="727"/>
      <c r="F155" s="727"/>
      <c r="H155" s="726" t="s">
        <v>686</v>
      </c>
    </row>
    <row r="156" spans="2:16">
      <c r="B156" s="958" t="s">
        <v>666</v>
      </c>
      <c r="C156" s="958"/>
      <c r="D156" s="958"/>
      <c r="E156" s="958"/>
      <c r="F156" s="958"/>
      <c r="H156" s="12" t="s">
        <v>674</v>
      </c>
      <c r="M156" s="12" t="s">
        <v>675</v>
      </c>
    </row>
    <row r="157" spans="2:16" ht="45">
      <c r="B157" s="859" t="s">
        <v>62</v>
      </c>
      <c r="C157" s="859" t="s">
        <v>667</v>
      </c>
      <c r="D157" s="859" t="s">
        <v>668</v>
      </c>
      <c r="E157" s="859" t="s">
        <v>670</v>
      </c>
      <c r="F157" s="859" t="s">
        <v>669</v>
      </c>
      <c r="H157" s="859" t="s">
        <v>671</v>
      </c>
      <c r="I157" s="859" t="s">
        <v>672</v>
      </c>
      <c r="J157" s="859" t="s">
        <v>673</v>
      </c>
      <c r="K157" s="859" t="s">
        <v>667</v>
      </c>
      <c r="M157" s="859" t="s">
        <v>671</v>
      </c>
      <c r="N157" s="859" t="s">
        <v>672</v>
      </c>
      <c r="O157" s="859" t="s">
        <v>673</v>
      </c>
      <c r="P157" s="859" t="s">
        <v>667</v>
      </c>
    </row>
    <row r="158" spans="2:16" ht="18">
      <c r="B158" s="859"/>
      <c r="C158" s="859" t="s">
        <v>676</v>
      </c>
      <c r="D158" s="859" t="s">
        <v>677</v>
      </c>
      <c r="E158" s="859" t="s">
        <v>678</v>
      </c>
      <c r="F158" s="859" t="s">
        <v>679</v>
      </c>
      <c r="H158" s="859"/>
      <c r="I158" s="859" t="s">
        <v>680</v>
      </c>
      <c r="J158" s="859" t="s">
        <v>681</v>
      </c>
      <c r="K158" s="859" t="s">
        <v>682</v>
      </c>
      <c r="M158" s="859"/>
      <c r="N158" s="859" t="s">
        <v>683</v>
      </c>
      <c r="O158" s="859" t="s">
        <v>684</v>
      </c>
      <c r="P158" s="859" t="s">
        <v>685</v>
      </c>
    </row>
    <row r="159" spans="2:16">
      <c r="B159" s="725" t="s">
        <v>1062</v>
      </c>
      <c r="C159" s="733">
        <f>K176</f>
        <v>416.88</v>
      </c>
      <c r="D159" s="731"/>
      <c r="E159" s="724"/>
      <c r="F159" s="724"/>
      <c r="H159" s="724" t="s">
        <v>1090</v>
      </c>
      <c r="I159" s="724">
        <v>0.09</v>
      </c>
      <c r="J159" s="724">
        <v>949</v>
      </c>
      <c r="K159" s="724">
        <f>I159*J159</f>
        <v>85.41</v>
      </c>
      <c r="M159" s="724" t="s">
        <v>1094</v>
      </c>
      <c r="N159" s="724">
        <v>2.5000000000000001E-2</v>
      </c>
      <c r="O159" s="724">
        <v>949</v>
      </c>
      <c r="P159" s="724">
        <f t="shared" ref="P159:P160" si="24">N159*O159</f>
        <v>23.725000000000001</v>
      </c>
    </row>
    <row r="160" spans="2:16">
      <c r="B160" s="725">
        <v>43466</v>
      </c>
      <c r="C160" s="867"/>
      <c r="D160" s="735"/>
      <c r="E160" s="724"/>
      <c r="F160" s="732"/>
      <c r="H160" s="724" t="s">
        <v>1091</v>
      </c>
      <c r="I160" s="724">
        <v>0.185</v>
      </c>
      <c r="J160" s="724">
        <v>308</v>
      </c>
      <c r="K160" s="724">
        <f t="shared" ref="K160:K162" si="25">I160*J160</f>
        <v>56.98</v>
      </c>
      <c r="M160" s="724" t="s">
        <v>1095</v>
      </c>
      <c r="N160" s="724">
        <v>4.5999999999999999E-2</v>
      </c>
      <c r="O160" s="724">
        <v>308</v>
      </c>
      <c r="P160" s="724">
        <f t="shared" si="24"/>
        <v>14.167999999999999</v>
      </c>
    </row>
    <row r="161" spans="2:16">
      <c r="B161" s="725">
        <v>43497</v>
      </c>
      <c r="C161" s="867">
        <f>+P176</f>
        <v>127.68299999999999</v>
      </c>
      <c r="D161" s="735">
        <f>$C161-$C$159</f>
        <v>-289.197</v>
      </c>
      <c r="E161" s="724">
        <v>0.91604789959891419</v>
      </c>
      <c r="F161" s="732">
        <f>D161*E161</f>
        <v>-264.91830442030721</v>
      </c>
      <c r="H161" s="724" t="s">
        <v>1092</v>
      </c>
      <c r="I161" s="724">
        <v>0.28999999999999998</v>
      </c>
      <c r="J161" s="724">
        <v>706</v>
      </c>
      <c r="K161" s="724">
        <f t="shared" si="25"/>
        <v>204.73999999999998</v>
      </c>
      <c r="M161" s="724" t="s">
        <v>1096</v>
      </c>
      <c r="N161" s="724">
        <v>0.09</v>
      </c>
      <c r="O161" s="724">
        <v>706</v>
      </c>
      <c r="P161" s="724">
        <f>N161*O161</f>
        <v>63.54</v>
      </c>
    </row>
    <row r="162" spans="2:16">
      <c r="B162" s="725">
        <v>43525</v>
      </c>
      <c r="C162" s="867">
        <f>+$C$161</f>
        <v>127.68299999999999</v>
      </c>
      <c r="D162" s="735">
        <f t="shared" ref="D162:D171" si="26">$C162-$C$159</f>
        <v>-289.197</v>
      </c>
      <c r="E162" s="724">
        <v>0.91604789959891419</v>
      </c>
      <c r="F162" s="732">
        <f t="shared" ref="F162:F171" si="27">D162*E162</f>
        <v>-264.91830442030721</v>
      </c>
      <c r="H162" s="724" t="s">
        <v>1093</v>
      </c>
      <c r="I162" s="724">
        <v>0.46500000000000002</v>
      </c>
      <c r="J162" s="724">
        <v>150</v>
      </c>
      <c r="K162" s="724">
        <f t="shared" si="25"/>
        <v>69.75</v>
      </c>
      <c r="M162" s="724" t="s">
        <v>1097</v>
      </c>
      <c r="N162" s="724">
        <v>0.17499999999999999</v>
      </c>
      <c r="O162" s="724">
        <v>150</v>
      </c>
      <c r="P162" s="724">
        <f t="shared" ref="P162" si="28">N162*O162</f>
        <v>26.25</v>
      </c>
    </row>
    <row r="163" spans="2:16">
      <c r="B163" s="725">
        <v>43556</v>
      </c>
      <c r="C163" s="867">
        <f t="shared" ref="C163:C171" si="29">+$C$161</f>
        <v>127.68299999999999</v>
      </c>
      <c r="D163" s="735">
        <f t="shared" si="26"/>
        <v>-289.197</v>
      </c>
      <c r="E163" s="724">
        <v>0.91604789959891419</v>
      </c>
      <c r="F163" s="732">
        <f t="shared" si="27"/>
        <v>-264.91830442030721</v>
      </c>
      <c r="H163" s="724"/>
      <c r="I163" s="724"/>
      <c r="J163" s="724"/>
      <c r="K163" s="724"/>
      <c r="M163" s="724"/>
      <c r="N163" s="724"/>
      <c r="O163" s="724"/>
      <c r="P163" s="724"/>
    </row>
    <row r="164" spans="2:16">
      <c r="B164" s="725">
        <v>43586</v>
      </c>
      <c r="C164" s="867">
        <f t="shared" si="29"/>
        <v>127.68299999999999</v>
      </c>
      <c r="D164" s="735">
        <f t="shared" si="26"/>
        <v>-289.197</v>
      </c>
      <c r="E164" s="724">
        <v>0.91604789959891419</v>
      </c>
      <c r="F164" s="732">
        <f t="shared" si="27"/>
        <v>-264.91830442030721</v>
      </c>
      <c r="H164" s="724"/>
      <c r="I164" s="724"/>
      <c r="J164" s="724"/>
      <c r="K164" s="724"/>
      <c r="M164" s="724"/>
      <c r="N164" s="724"/>
      <c r="O164" s="724"/>
      <c r="P164" s="724"/>
    </row>
    <row r="165" spans="2:16">
      <c r="B165" s="725">
        <v>43617</v>
      </c>
      <c r="C165" s="867">
        <f t="shared" si="29"/>
        <v>127.68299999999999</v>
      </c>
      <c r="D165" s="735">
        <f t="shared" si="26"/>
        <v>-289.197</v>
      </c>
      <c r="E165" s="724">
        <v>0.91604789959891419</v>
      </c>
      <c r="F165" s="732">
        <f t="shared" si="27"/>
        <v>-264.91830442030721</v>
      </c>
      <c r="H165" s="724"/>
      <c r="I165" s="724"/>
      <c r="J165" s="724"/>
      <c r="K165" s="724"/>
      <c r="M165" s="724"/>
      <c r="N165" s="724"/>
      <c r="O165" s="724"/>
      <c r="P165" s="724"/>
    </row>
    <row r="166" spans="2:16">
      <c r="B166" s="725">
        <v>43647</v>
      </c>
      <c r="C166" s="867">
        <f t="shared" si="29"/>
        <v>127.68299999999999</v>
      </c>
      <c r="D166" s="735">
        <f t="shared" si="26"/>
        <v>-289.197</v>
      </c>
      <c r="E166" s="724">
        <v>0.91604789959891419</v>
      </c>
      <c r="F166" s="732">
        <f t="shared" si="27"/>
        <v>-264.91830442030721</v>
      </c>
      <c r="H166" s="724"/>
      <c r="I166" s="724"/>
      <c r="J166" s="724"/>
      <c r="K166" s="724"/>
      <c r="M166" s="724"/>
      <c r="N166" s="724"/>
      <c r="O166" s="724"/>
      <c r="P166" s="724"/>
    </row>
    <row r="167" spans="2:16">
      <c r="B167" s="725">
        <v>43678</v>
      </c>
      <c r="C167" s="867">
        <f t="shared" si="29"/>
        <v>127.68299999999999</v>
      </c>
      <c r="D167" s="735">
        <f t="shared" si="26"/>
        <v>-289.197</v>
      </c>
      <c r="E167" s="724">
        <v>0.91604789959891419</v>
      </c>
      <c r="F167" s="732">
        <f t="shared" si="27"/>
        <v>-264.91830442030721</v>
      </c>
      <c r="H167" s="724"/>
      <c r="I167" s="724"/>
      <c r="J167" s="724"/>
      <c r="K167" s="724"/>
      <c r="M167" s="724"/>
      <c r="N167" s="724"/>
      <c r="O167" s="724"/>
      <c r="P167" s="724"/>
    </row>
    <row r="168" spans="2:16">
      <c r="B168" s="725">
        <v>43709</v>
      </c>
      <c r="C168" s="867">
        <f t="shared" si="29"/>
        <v>127.68299999999999</v>
      </c>
      <c r="D168" s="735">
        <f t="shared" si="26"/>
        <v>-289.197</v>
      </c>
      <c r="E168" s="724">
        <v>0.91604789959891419</v>
      </c>
      <c r="F168" s="732">
        <f t="shared" si="27"/>
        <v>-264.91830442030721</v>
      </c>
      <c r="H168" s="724"/>
      <c r="I168" s="724"/>
      <c r="J168" s="724"/>
      <c r="K168" s="724"/>
      <c r="M168" s="724"/>
      <c r="N168" s="724"/>
      <c r="O168" s="724"/>
      <c r="P168" s="724"/>
    </row>
    <row r="169" spans="2:16">
      <c r="B169" s="725">
        <v>43739</v>
      </c>
      <c r="C169" s="867">
        <f t="shared" si="29"/>
        <v>127.68299999999999</v>
      </c>
      <c r="D169" s="735">
        <f t="shared" si="26"/>
        <v>-289.197</v>
      </c>
      <c r="E169" s="724">
        <v>0.91604789959891419</v>
      </c>
      <c r="F169" s="732">
        <f t="shared" si="27"/>
        <v>-264.91830442030721</v>
      </c>
      <c r="H169" s="724"/>
      <c r="I169" s="724"/>
      <c r="J169" s="724"/>
      <c r="K169" s="724"/>
      <c r="M169" s="724"/>
      <c r="N169" s="724"/>
      <c r="O169" s="724"/>
      <c r="P169" s="724"/>
    </row>
    <row r="170" spans="2:16">
      <c r="B170" s="725">
        <v>43770</v>
      </c>
      <c r="C170" s="867">
        <f t="shared" si="29"/>
        <v>127.68299999999999</v>
      </c>
      <c r="D170" s="735">
        <f t="shared" si="26"/>
        <v>-289.197</v>
      </c>
      <c r="E170" s="724">
        <v>0.91604789959891419</v>
      </c>
      <c r="F170" s="732">
        <f t="shared" si="27"/>
        <v>-264.91830442030721</v>
      </c>
      <c r="H170" s="724"/>
      <c r="I170" s="724"/>
      <c r="J170" s="724"/>
      <c r="K170" s="724"/>
      <c r="M170" s="724"/>
      <c r="N170" s="724"/>
      <c r="O170" s="724"/>
      <c r="P170" s="724"/>
    </row>
    <row r="171" spans="2:16">
      <c r="B171" s="725">
        <v>43800</v>
      </c>
      <c r="C171" s="867">
        <f t="shared" si="29"/>
        <v>127.68299999999999</v>
      </c>
      <c r="D171" s="735">
        <f t="shared" si="26"/>
        <v>-289.197</v>
      </c>
      <c r="E171" s="724">
        <v>0.91604789959891419</v>
      </c>
      <c r="F171" s="732">
        <f t="shared" si="27"/>
        <v>-264.91830442030721</v>
      </c>
      <c r="H171" s="724"/>
      <c r="I171" s="724"/>
      <c r="J171" s="724"/>
      <c r="K171" s="724"/>
      <c r="M171" s="724"/>
      <c r="N171" s="724"/>
      <c r="O171" s="724"/>
      <c r="P171" s="724"/>
    </row>
    <row r="172" spans="2:16">
      <c r="B172" s="736" t="s">
        <v>26</v>
      </c>
      <c r="C172" s="737"/>
      <c r="D172" s="737"/>
      <c r="E172" s="737"/>
      <c r="F172" s="738">
        <f>SUM(F160:F171)</f>
        <v>-2914.1013486233801</v>
      </c>
      <c r="H172" s="724"/>
      <c r="I172" s="724"/>
      <c r="J172" s="724"/>
      <c r="K172" s="724"/>
      <c r="M172" s="724"/>
      <c r="N172" s="724"/>
      <c r="O172" s="724"/>
      <c r="P172" s="724"/>
    </row>
    <row r="173" spans="2:16">
      <c r="B173" s="725" t="s">
        <v>1063</v>
      </c>
      <c r="C173" s="724"/>
      <c r="D173" s="724"/>
      <c r="E173" s="724"/>
      <c r="F173" s="724">
        <f>+F172*12/11</f>
        <v>-3179.0196530436874</v>
      </c>
      <c r="H173" s="724"/>
      <c r="I173" s="724"/>
      <c r="J173" s="724"/>
      <c r="K173" s="724"/>
      <c r="M173" s="724"/>
      <c r="N173" s="724"/>
      <c r="O173" s="724"/>
      <c r="P173" s="724"/>
    </row>
    <row r="174" spans="2:16">
      <c r="B174" s="725" t="s">
        <v>1064</v>
      </c>
      <c r="C174" s="724"/>
      <c r="D174" s="724"/>
      <c r="E174" s="724"/>
      <c r="F174" s="724">
        <f>+F173</f>
        <v>-3179.0196530436874</v>
      </c>
      <c r="H174" s="724"/>
      <c r="I174" s="724"/>
      <c r="J174" s="724"/>
      <c r="K174" s="724"/>
      <c r="M174" s="724"/>
      <c r="N174" s="724"/>
      <c r="O174" s="724"/>
      <c r="P174" s="724"/>
    </row>
    <row r="175" spans="2:16">
      <c r="B175" s="725" t="s">
        <v>1065</v>
      </c>
      <c r="C175" s="724"/>
      <c r="D175" s="724"/>
      <c r="E175" s="724"/>
      <c r="F175" s="724">
        <f>+F173</f>
        <v>-3179.0196530436874</v>
      </c>
      <c r="H175" s="724"/>
      <c r="I175" s="724"/>
      <c r="J175" s="724"/>
      <c r="K175" s="724"/>
      <c r="M175" s="724"/>
      <c r="N175" s="724"/>
      <c r="O175" s="724"/>
      <c r="P175" s="724"/>
    </row>
    <row r="176" spans="2:16">
      <c r="B176" s="725" t="s">
        <v>1098</v>
      </c>
      <c r="C176" s="724"/>
      <c r="D176" s="724"/>
      <c r="E176" s="724"/>
      <c r="F176" s="724">
        <f>+F173</f>
        <v>-3179.0196530436874</v>
      </c>
      <c r="H176" s="736" t="s">
        <v>26</v>
      </c>
      <c r="I176" s="737"/>
      <c r="J176" s="737"/>
      <c r="K176" s="733">
        <f>SUM(K159:K175)</f>
        <v>416.88</v>
      </c>
      <c r="M176" s="736" t="s">
        <v>26</v>
      </c>
      <c r="N176" s="737"/>
      <c r="O176" s="737"/>
      <c r="P176" s="734">
        <f>SUM(P159:P175)</f>
        <v>127.68299999999999</v>
      </c>
    </row>
    <row r="177" spans="2:16">
      <c r="B177" s="725" t="s">
        <v>1153</v>
      </c>
      <c r="C177" s="724"/>
      <c r="D177" s="724"/>
      <c r="E177" s="724"/>
      <c r="F177" s="724">
        <f t="shared" ref="F177:F184" si="30">+F174</f>
        <v>-3179.0196530436874</v>
      </c>
    </row>
    <row r="178" spans="2:16">
      <c r="B178" s="725" t="s">
        <v>1154</v>
      </c>
      <c r="C178" s="724"/>
      <c r="D178" s="724"/>
      <c r="E178" s="724"/>
      <c r="F178" s="724">
        <f t="shared" si="30"/>
        <v>-3179.0196530436874</v>
      </c>
    </row>
    <row r="179" spans="2:16">
      <c r="B179" s="725" t="s">
        <v>1155</v>
      </c>
      <c r="C179" s="724"/>
      <c r="D179" s="724"/>
      <c r="E179" s="724"/>
      <c r="F179" s="724">
        <f t="shared" si="30"/>
        <v>-3179.0196530436874</v>
      </c>
    </row>
    <row r="180" spans="2:16">
      <c r="B180" s="725" t="s">
        <v>1156</v>
      </c>
      <c r="C180" s="724"/>
      <c r="D180" s="724"/>
      <c r="E180" s="724"/>
      <c r="F180" s="724">
        <f t="shared" si="30"/>
        <v>-3179.0196530436874</v>
      </c>
    </row>
    <row r="181" spans="2:16">
      <c r="B181" s="725" t="s">
        <v>1157</v>
      </c>
      <c r="C181" s="724"/>
      <c r="D181" s="724"/>
      <c r="E181" s="724"/>
      <c r="F181" s="724">
        <f t="shared" si="30"/>
        <v>-3179.0196530436874</v>
      </c>
    </row>
    <row r="182" spans="2:16">
      <c r="B182" s="725" t="s">
        <v>1158</v>
      </c>
      <c r="C182" s="724"/>
      <c r="D182" s="724"/>
      <c r="E182" s="724"/>
      <c r="F182" s="724">
        <f t="shared" si="30"/>
        <v>-3179.0196530436874</v>
      </c>
    </row>
    <row r="183" spans="2:16">
      <c r="B183" s="725" t="s">
        <v>1159</v>
      </c>
      <c r="C183" s="724"/>
      <c r="D183" s="724"/>
      <c r="E183" s="724"/>
      <c r="F183" s="724">
        <f t="shared" si="30"/>
        <v>-3179.0196530436874</v>
      </c>
    </row>
    <row r="184" spans="2:16">
      <c r="B184" s="725" t="s">
        <v>1160</v>
      </c>
      <c r="C184" s="724"/>
      <c r="D184" s="724"/>
      <c r="E184" s="724"/>
      <c r="F184" s="724">
        <f t="shared" si="30"/>
        <v>-3179.0196530436874</v>
      </c>
    </row>
    <row r="186" spans="2:16" ht="21">
      <c r="B186" s="868" t="s">
        <v>1099</v>
      </c>
    </row>
    <row r="188" spans="2:16" ht="21">
      <c r="B188" s="868" t="s">
        <v>1100</v>
      </c>
      <c r="C188" s="869"/>
      <c r="E188" s="727"/>
      <c r="F188" s="727"/>
      <c r="H188" s="726" t="s">
        <v>686</v>
      </c>
    </row>
    <row r="189" spans="2:16">
      <c r="B189" s="958" t="s">
        <v>666</v>
      </c>
      <c r="C189" s="958"/>
      <c r="D189" s="958"/>
      <c r="E189" s="958"/>
      <c r="F189" s="958"/>
      <c r="H189" s="12" t="s">
        <v>674</v>
      </c>
      <c r="M189" s="12" t="s">
        <v>675</v>
      </c>
    </row>
    <row r="190" spans="2:16" ht="45">
      <c r="B190" s="859" t="s">
        <v>62</v>
      </c>
      <c r="C190" s="859" t="s">
        <v>667</v>
      </c>
      <c r="D190" s="859" t="s">
        <v>668</v>
      </c>
      <c r="E190" s="859" t="s">
        <v>670</v>
      </c>
      <c r="F190" s="859" t="s">
        <v>669</v>
      </c>
      <c r="H190" s="859" t="s">
        <v>671</v>
      </c>
      <c r="I190" s="859" t="s">
        <v>672</v>
      </c>
      <c r="J190" s="859" t="s">
        <v>673</v>
      </c>
      <c r="K190" s="859" t="s">
        <v>667</v>
      </c>
      <c r="M190" s="859" t="s">
        <v>671</v>
      </c>
      <c r="N190" s="859" t="s">
        <v>672</v>
      </c>
      <c r="O190" s="859" t="s">
        <v>673</v>
      </c>
      <c r="P190" s="859" t="s">
        <v>667</v>
      </c>
    </row>
    <row r="191" spans="2:16" ht="18">
      <c r="B191" s="859"/>
      <c r="C191" s="859" t="s">
        <v>676</v>
      </c>
      <c r="D191" s="859" t="s">
        <v>677</v>
      </c>
      <c r="E191" s="859" t="s">
        <v>678</v>
      </c>
      <c r="F191" s="859" t="s">
        <v>679</v>
      </c>
      <c r="H191" s="859"/>
      <c r="I191" s="859" t="s">
        <v>680</v>
      </c>
      <c r="J191" s="859" t="s">
        <v>681</v>
      </c>
      <c r="K191" s="859" t="s">
        <v>682</v>
      </c>
      <c r="M191" s="859"/>
      <c r="N191" s="859" t="s">
        <v>683</v>
      </c>
      <c r="O191" s="859" t="s">
        <v>684</v>
      </c>
      <c r="P191" s="859" t="s">
        <v>685</v>
      </c>
    </row>
    <row r="192" spans="2:16">
      <c r="B192" s="725" t="s">
        <v>1062</v>
      </c>
      <c r="C192" s="733">
        <f>K209</f>
        <v>1363.8049999999998</v>
      </c>
      <c r="D192" s="731"/>
      <c r="E192" s="724"/>
      <c r="F192" s="724"/>
      <c r="H192" s="724" t="s">
        <v>1090</v>
      </c>
      <c r="I192" s="724">
        <v>0.09</v>
      </c>
      <c r="J192" s="724">
        <v>0</v>
      </c>
      <c r="K192" s="870">
        <f>I192*J192</f>
        <v>0</v>
      </c>
      <c r="M192" s="724" t="s">
        <v>1101</v>
      </c>
      <c r="N192" s="724">
        <v>2.5000000000000001E-2</v>
      </c>
      <c r="O192" s="724">
        <v>0</v>
      </c>
      <c r="P192" s="870">
        <f>N192*O192</f>
        <v>0</v>
      </c>
    </row>
    <row r="193" spans="2:16">
      <c r="B193" s="725">
        <v>43466</v>
      </c>
      <c r="C193" s="867"/>
      <c r="D193" s="735"/>
      <c r="E193" s="724"/>
      <c r="F193" s="732"/>
      <c r="H193" s="724" t="s">
        <v>1091</v>
      </c>
      <c r="I193" s="724">
        <v>0.185</v>
      </c>
      <c r="J193" s="724">
        <v>6243</v>
      </c>
      <c r="K193" s="870">
        <f t="shared" ref="K193:K195" si="31">I193*J193</f>
        <v>1154.9549999999999</v>
      </c>
      <c r="M193" s="724" t="s">
        <v>1102</v>
      </c>
      <c r="N193" s="724">
        <v>4.5999999999999999E-2</v>
      </c>
      <c r="O193" s="724">
        <v>6243</v>
      </c>
      <c r="P193" s="870">
        <f t="shared" ref="P193:P195" si="32">N193*O193</f>
        <v>287.178</v>
      </c>
    </row>
    <row r="194" spans="2:16">
      <c r="B194" s="725">
        <v>43497</v>
      </c>
      <c r="C194" s="867">
        <f>+P209</f>
        <v>360.64800000000002</v>
      </c>
      <c r="D194" s="735">
        <f>$C194-$C$192</f>
        <v>-1003.1569999999998</v>
      </c>
      <c r="E194" s="724">
        <v>0.91604789959891419</v>
      </c>
      <c r="F194" s="732">
        <f>D194*E194</f>
        <v>-918.93986281794776</v>
      </c>
      <c r="H194" s="724" t="s">
        <v>1092</v>
      </c>
      <c r="I194" s="724">
        <v>0.28999999999999998</v>
      </c>
      <c r="J194" s="724">
        <v>268</v>
      </c>
      <c r="K194" s="870">
        <f t="shared" si="31"/>
        <v>77.72</v>
      </c>
      <c r="M194" s="724" t="s">
        <v>1103</v>
      </c>
      <c r="N194" s="724">
        <v>0.09</v>
      </c>
      <c r="O194" s="724">
        <v>268</v>
      </c>
      <c r="P194" s="870">
        <f t="shared" si="32"/>
        <v>24.119999999999997</v>
      </c>
    </row>
    <row r="195" spans="2:16">
      <c r="B195" s="725">
        <v>43525</v>
      </c>
      <c r="C195" s="867">
        <f>+$C$194</f>
        <v>360.64800000000002</v>
      </c>
      <c r="D195" s="735">
        <f t="shared" ref="D195:D204" si="33">$C195-$C$192</f>
        <v>-1003.1569999999998</v>
      </c>
      <c r="E195" s="724">
        <v>0.91604789959891419</v>
      </c>
      <c r="F195" s="732">
        <f t="shared" ref="F195:F204" si="34">D195*E195</f>
        <v>-918.93986281794776</v>
      </c>
      <c r="H195" s="724" t="s">
        <v>1093</v>
      </c>
      <c r="I195" s="724">
        <v>0.46500000000000002</v>
      </c>
      <c r="J195" s="724">
        <v>282</v>
      </c>
      <c r="K195" s="870">
        <f t="shared" si="31"/>
        <v>131.13</v>
      </c>
      <c r="M195" s="724" t="s">
        <v>1104</v>
      </c>
      <c r="N195" s="724">
        <v>0.17499999999999999</v>
      </c>
      <c r="O195" s="724">
        <v>282</v>
      </c>
      <c r="P195" s="870">
        <f t="shared" si="32"/>
        <v>49.349999999999994</v>
      </c>
    </row>
    <row r="196" spans="2:16">
      <c r="B196" s="725">
        <v>43556</v>
      </c>
      <c r="C196" s="867">
        <f t="shared" ref="C196:C204" si="35">+$C$194</f>
        <v>360.64800000000002</v>
      </c>
      <c r="D196" s="735">
        <f t="shared" si="33"/>
        <v>-1003.1569999999998</v>
      </c>
      <c r="E196" s="724">
        <v>0.91604789959891419</v>
      </c>
      <c r="F196" s="732">
        <f t="shared" si="34"/>
        <v>-918.93986281794776</v>
      </c>
      <c r="H196" s="724"/>
      <c r="I196" s="724"/>
      <c r="J196" s="724"/>
      <c r="K196" s="724"/>
      <c r="M196" s="724"/>
      <c r="N196" s="724"/>
      <c r="O196" s="724"/>
      <c r="P196" s="724"/>
    </row>
    <row r="197" spans="2:16">
      <c r="B197" s="725">
        <v>43586</v>
      </c>
      <c r="C197" s="867">
        <f t="shared" si="35"/>
        <v>360.64800000000002</v>
      </c>
      <c r="D197" s="735">
        <f t="shared" si="33"/>
        <v>-1003.1569999999998</v>
      </c>
      <c r="E197" s="724">
        <v>0.91604789959891419</v>
      </c>
      <c r="F197" s="732">
        <f t="shared" si="34"/>
        <v>-918.93986281794776</v>
      </c>
      <c r="H197" s="724"/>
      <c r="I197" s="724"/>
      <c r="J197" s="724"/>
      <c r="K197" s="724"/>
      <c r="M197" s="724"/>
      <c r="N197" s="724"/>
      <c r="O197" s="724"/>
      <c r="P197" s="724"/>
    </row>
    <row r="198" spans="2:16">
      <c r="B198" s="725">
        <v>43617</v>
      </c>
      <c r="C198" s="867">
        <f t="shared" si="35"/>
        <v>360.64800000000002</v>
      </c>
      <c r="D198" s="735">
        <f t="shared" si="33"/>
        <v>-1003.1569999999998</v>
      </c>
      <c r="E198" s="724">
        <v>0.91604789959891419</v>
      </c>
      <c r="F198" s="732">
        <f t="shared" si="34"/>
        <v>-918.93986281794776</v>
      </c>
      <c r="H198" s="724"/>
      <c r="I198" s="724"/>
      <c r="J198" s="724"/>
      <c r="K198" s="724"/>
      <c r="M198" s="724"/>
      <c r="N198" s="724"/>
      <c r="O198" s="724"/>
      <c r="P198" s="724"/>
    </row>
    <row r="199" spans="2:16">
      <c r="B199" s="725">
        <v>43647</v>
      </c>
      <c r="C199" s="867">
        <f t="shared" si="35"/>
        <v>360.64800000000002</v>
      </c>
      <c r="D199" s="735">
        <f t="shared" si="33"/>
        <v>-1003.1569999999998</v>
      </c>
      <c r="E199" s="724">
        <v>0.91604789959891419</v>
      </c>
      <c r="F199" s="732">
        <f t="shared" si="34"/>
        <v>-918.93986281794776</v>
      </c>
      <c r="H199" s="724"/>
      <c r="I199" s="724"/>
      <c r="J199" s="724"/>
      <c r="K199" s="724"/>
      <c r="M199" s="724"/>
      <c r="N199" s="724"/>
      <c r="O199" s="724"/>
      <c r="P199" s="724"/>
    </row>
    <row r="200" spans="2:16">
      <c r="B200" s="725">
        <v>43678</v>
      </c>
      <c r="C200" s="867">
        <f t="shared" si="35"/>
        <v>360.64800000000002</v>
      </c>
      <c r="D200" s="735">
        <f t="shared" si="33"/>
        <v>-1003.1569999999998</v>
      </c>
      <c r="E200" s="724">
        <v>0.91604789959891419</v>
      </c>
      <c r="F200" s="732">
        <f t="shared" si="34"/>
        <v>-918.93986281794776</v>
      </c>
      <c r="H200" s="724"/>
      <c r="I200" s="724"/>
      <c r="J200" s="724"/>
      <c r="K200" s="724"/>
      <c r="M200" s="724"/>
      <c r="N200" s="724"/>
      <c r="O200" s="724"/>
      <c r="P200" s="724"/>
    </row>
    <row r="201" spans="2:16">
      <c r="B201" s="725">
        <v>43709</v>
      </c>
      <c r="C201" s="867">
        <f t="shared" si="35"/>
        <v>360.64800000000002</v>
      </c>
      <c r="D201" s="735">
        <f t="shared" si="33"/>
        <v>-1003.1569999999998</v>
      </c>
      <c r="E201" s="724">
        <v>0.91604789959891419</v>
      </c>
      <c r="F201" s="732">
        <f t="shared" si="34"/>
        <v>-918.93986281794776</v>
      </c>
      <c r="H201" s="724"/>
      <c r="I201" s="724"/>
      <c r="J201" s="724"/>
      <c r="K201" s="724"/>
      <c r="M201" s="724"/>
      <c r="N201" s="724"/>
      <c r="O201" s="724"/>
      <c r="P201" s="724"/>
    </row>
    <row r="202" spans="2:16">
      <c r="B202" s="725">
        <v>43739</v>
      </c>
      <c r="C202" s="867">
        <f t="shared" si="35"/>
        <v>360.64800000000002</v>
      </c>
      <c r="D202" s="735">
        <f t="shared" si="33"/>
        <v>-1003.1569999999998</v>
      </c>
      <c r="E202" s="724">
        <v>0.91604789959891419</v>
      </c>
      <c r="F202" s="732">
        <f t="shared" si="34"/>
        <v>-918.93986281794776</v>
      </c>
      <c r="H202" s="724"/>
      <c r="I202" s="724"/>
      <c r="J202" s="724"/>
      <c r="K202" s="724"/>
      <c r="M202" s="724"/>
      <c r="N202" s="724"/>
      <c r="O202" s="724"/>
      <c r="P202" s="724"/>
    </row>
    <row r="203" spans="2:16">
      <c r="B203" s="725">
        <v>43770</v>
      </c>
      <c r="C203" s="867">
        <f t="shared" si="35"/>
        <v>360.64800000000002</v>
      </c>
      <c r="D203" s="735">
        <f t="shared" si="33"/>
        <v>-1003.1569999999998</v>
      </c>
      <c r="E203" s="724">
        <v>0.91604789959891419</v>
      </c>
      <c r="F203" s="732">
        <f t="shared" si="34"/>
        <v>-918.93986281794776</v>
      </c>
      <c r="H203" s="724"/>
      <c r="I203" s="724"/>
      <c r="J203" s="724"/>
      <c r="K203" s="724"/>
      <c r="M203" s="724"/>
      <c r="N203" s="724"/>
      <c r="O203" s="724"/>
      <c r="P203" s="724"/>
    </row>
    <row r="204" spans="2:16">
      <c r="B204" s="725">
        <v>43800</v>
      </c>
      <c r="C204" s="867">
        <f t="shared" si="35"/>
        <v>360.64800000000002</v>
      </c>
      <c r="D204" s="735">
        <f t="shared" si="33"/>
        <v>-1003.1569999999998</v>
      </c>
      <c r="E204" s="724">
        <v>0.91604789959891419</v>
      </c>
      <c r="F204" s="732">
        <f t="shared" si="34"/>
        <v>-918.93986281794776</v>
      </c>
      <c r="H204" s="724"/>
      <c r="I204" s="724"/>
      <c r="J204" s="724"/>
      <c r="K204" s="724"/>
      <c r="M204" s="724"/>
      <c r="N204" s="724"/>
      <c r="O204" s="724"/>
      <c r="P204" s="724"/>
    </row>
    <row r="205" spans="2:16">
      <c r="B205" s="736" t="s">
        <v>26</v>
      </c>
      <c r="C205" s="737"/>
      <c r="D205" s="737"/>
      <c r="E205" s="737"/>
      <c r="F205" s="738">
        <f>SUM(F193:F204)</f>
        <v>-10108.338490997425</v>
      </c>
      <c r="H205" s="724"/>
      <c r="I205" s="724"/>
      <c r="J205" s="724"/>
      <c r="K205" s="724"/>
      <c r="M205" s="724"/>
      <c r="N205" s="724"/>
      <c r="O205" s="724"/>
      <c r="P205" s="724"/>
    </row>
    <row r="206" spans="2:16">
      <c r="B206" s="725" t="s">
        <v>1063</v>
      </c>
      <c r="C206" s="724"/>
      <c r="D206" s="724"/>
      <c r="E206" s="724"/>
      <c r="F206" s="724">
        <f>+F205*12/11</f>
        <v>-11027.278353815373</v>
      </c>
      <c r="H206" s="724"/>
      <c r="I206" s="724"/>
      <c r="J206" s="724"/>
      <c r="K206" s="724"/>
      <c r="M206" s="724"/>
      <c r="N206" s="724"/>
      <c r="O206" s="724"/>
      <c r="P206" s="724"/>
    </row>
    <row r="207" spans="2:16">
      <c r="B207" s="725" t="s">
        <v>1064</v>
      </c>
      <c r="C207" s="724"/>
      <c r="D207" s="724"/>
      <c r="E207" s="724"/>
      <c r="F207" s="724">
        <f>+F206</f>
        <v>-11027.278353815373</v>
      </c>
      <c r="H207" s="724"/>
      <c r="I207" s="724"/>
      <c r="J207" s="724"/>
      <c r="K207" s="724"/>
      <c r="M207" s="724"/>
      <c r="N207" s="724"/>
      <c r="O207" s="724"/>
      <c r="P207" s="724"/>
    </row>
    <row r="208" spans="2:16">
      <c r="B208" s="725" t="s">
        <v>1065</v>
      </c>
      <c r="C208" s="724"/>
      <c r="D208" s="724"/>
      <c r="E208" s="724"/>
      <c r="F208" s="724">
        <f>+F206</f>
        <v>-11027.278353815373</v>
      </c>
      <c r="H208" s="724"/>
      <c r="I208" s="724"/>
      <c r="J208" s="724"/>
      <c r="K208" s="724"/>
      <c r="M208" s="724"/>
      <c r="N208" s="724"/>
      <c r="O208" s="724"/>
      <c r="P208" s="724"/>
    </row>
    <row r="209" spans="2:16">
      <c r="B209" s="725" t="s">
        <v>1098</v>
      </c>
      <c r="C209" s="724"/>
      <c r="D209" s="724"/>
      <c r="E209" s="724"/>
      <c r="F209" s="724">
        <f>+F206</f>
        <v>-11027.278353815373</v>
      </c>
      <c r="H209" s="736" t="s">
        <v>26</v>
      </c>
      <c r="I209" s="737"/>
      <c r="J209" s="737"/>
      <c r="K209" s="733">
        <f>SUM(K192:K208)</f>
        <v>1363.8049999999998</v>
      </c>
      <c r="M209" s="736" t="s">
        <v>26</v>
      </c>
      <c r="N209" s="737"/>
      <c r="O209" s="737"/>
      <c r="P209" s="734">
        <f>SUM(P192:P208)</f>
        <v>360.64800000000002</v>
      </c>
    </row>
    <row r="210" spans="2:16">
      <c r="B210" s="725" t="s">
        <v>1153</v>
      </c>
      <c r="C210" s="724"/>
      <c r="D210" s="724"/>
      <c r="E210" s="724"/>
      <c r="F210" s="724">
        <f t="shared" ref="F210:F217" si="36">+F207</f>
        <v>-11027.278353815373</v>
      </c>
    </row>
    <row r="211" spans="2:16">
      <c r="B211" s="725" t="s">
        <v>1154</v>
      </c>
      <c r="C211" s="724"/>
      <c r="D211" s="724"/>
      <c r="E211" s="724"/>
      <c r="F211" s="724">
        <f t="shared" si="36"/>
        <v>-11027.278353815373</v>
      </c>
    </row>
    <row r="212" spans="2:16">
      <c r="B212" s="725" t="s">
        <v>1155</v>
      </c>
      <c r="C212" s="724"/>
      <c r="D212" s="724"/>
      <c r="E212" s="724"/>
      <c r="F212" s="724">
        <f t="shared" si="36"/>
        <v>-11027.278353815373</v>
      </c>
    </row>
    <row r="213" spans="2:16">
      <c r="B213" s="725" t="s">
        <v>1156</v>
      </c>
      <c r="C213" s="724"/>
      <c r="D213" s="724"/>
      <c r="E213" s="724"/>
      <c r="F213" s="724">
        <f t="shared" si="36"/>
        <v>-11027.278353815373</v>
      </c>
    </row>
    <row r="214" spans="2:16">
      <c r="B214" s="725" t="s">
        <v>1157</v>
      </c>
      <c r="C214" s="724"/>
      <c r="D214" s="724"/>
      <c r="E214" s="724"/>
      <c r="F214" s="724">
        <f t="shared" si="36"/>
        <v>-11027.278353815373</v>
      </c>
    </row>
    <row r="215" spans="2:16">
      <c r="B215" s="725" t="s">
        <v>1158</v>
      </c>
      <c r="C215" s="724"/>
      <c r="D215" s="724"/>
      <c r="E215" s="724"/>
      <c r="F215" s="724">
        <f t="shared" si="36"/>
        <v>-11027.278353815373</v>
      </c>
    </row>
    <row r="216" spans="2:16">
      <c r="B216" s="725" t="s">
        <v>1159</v>
      </c>
      <c r="C216" s="724"/>
      <c r="D216" s="724"/>
      <c r="E216" s="724"/>
      <c r="F216" s="724">
        <f t="shared" si="36"/>
        <v>-11027.278353815373</v>
      </c>
    </row>
    <row r="217" spans="2:16">
      <c r="B217" s="725" t="s">
        <v>1160</v>
      </c>
      <c r="C217" s="724"/>
      <c r="D217" s="724"/>
      <c r="E217" s="724"/>
      <c r="F217" s="724">
        <f t="shared" si="36"/>
        <v>-11027.278353815373</v>
      </c>
    </row>
  </sheetData>
  <mergeCells count="7">
    <mergeCell ref="B156:F156"/>
    <mergeCell ref="B189:F189"/>
    <mergeCell ref="B24:F24"/>
    <mergeCell ref="B18:U18"/>
    <mergeCell ref="B57:F57"/>
    <mergeCell ref="B90:F90"/>
    <mergeCell ref="B123:F123"/>
  </mergeCells>
  <phoneticPr fontId="246" type="noConversion"/>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17" activePane="bottomLeft" state="frozen"/>
      <selection pane="bottomLeft" activeCell="A17" sqref="A17"/>
    </sheetView>
  </sheetViews>
  <sheetFormatPr defaultColWidth="9" defaultRowHeight="15"/>
  <cols>
    <col min="1" max="1" width="9" style="12"/>
    <col min="2" max="2" width="37" style="686"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7" t="s">
        <v>558</v>
      </c>
      <c r="C16" s="891" t="s">
        <v>502</v>
      </c>
      <c r="D16" s="892"/>
      <c r="E16" s="892"/>
      <c r="F16" s="892"/>
      <c r="G16" s="892"/>
      <c r="H16" s="892"/>
      <c r="I16" s="892"/>
      <c r="J16" s="892"/>
      <c r="K16" s="892"/>
      <c r="L16" s="892"/>
      <c r="M16" s="892"/>
      <c r="N16" s="892"/>
      <c r="O16" s="892"/>
      <c r="P16" s="892"/>
      <c r="Q16" s="892"/>
      <c r="R16" s="892"/>
      <c r="S16" s="892"/>
      <c r="T16" s="892"/>
      <c r="U16" s="892"/>
    </row>
    <row r="17" spans="2:21" ht="6.95" customHeight="1">
      <c r="B17" s="852"/>
      <c r="C17" s="853"/>
      <c r="D17" s="853"/>
      <c r="E17" s="853"/>
      <c r="F17" s="853"/>
      <c r="G17" s="853"/>
      <c r="H17" s="853"/>
      <c r="I17" s="853"/>
      <c r="J17" s="853"/>
      <c r="K17" s="853"/>
      <c r="L17" s="853"/>
      <c r="M17" s="853"/>
      <c r="N17" s="853"/>
      <c r="O17" s="853"/>
      <c r="P17" s="853"/>
      <c r="Q17" s="853"/>
      <c r="R17" s="853"/>
      <c r="S17" s="853"/>
      <c r="T17" s="853"/>
      <c r="U17" s="853"/>
    </row>
    <row r="18" spans="2:21" ht="26.25" customHeight="1">
      <c r="B18" s="854" t="s">
        <v>970</v>
      </c>
      <c r="C18" s="880" t="s">
        <v>991</v>
      </c>
      <c r="D18" s="880"/>
      <c r="E18" s="880"/>
      <c r="F18" s="880"/>
      <c r="G18" s="880"/>
      <c r="H18" s="880"/>
      <c r="I18" s="880"/>
      <c r="J18" s="880"/>
      <c r="K18" s="880"/>
      <c r="L18" s="880"/>
      <c r="M18" s="880"/>
      <c r="N18" s="880"/>
      <c r="O18" s="880"/>
      <c r="P18" s="880"/>
      <c r="Q18" s="880"/>
      <c r="R18" s="880"/>
      <c r="S18" s="880"/>
      <c r="T18" s="880"/>
      <c r="U18" s="881"/>
    </row>
    <row r="19" spans="2:21" ht="15.75">
      <c r="B19" s="850" t="s">
        <v>543</v>
      </c>
      <c r="C19" s="882" t="s">
        <v>971</v>
      </c>
      <c r="D19" s="882"/>
      <c r="E19" s="882"/>
      <c r="F19" s="882"/>
      <c r="G19" s="882"/>
      <c r="H19" s="883" t="s">
        <v>972</v>
      </c>
      <c r="I19" s="883"/>
      <c r="J19" s="883"/>
      <c r="K19" s="883"/>
      <c r="L19" s="883"/>
      <c r="M19" s="883"/>
      <c r="N19" s="883"/>
      <c r="O19" s="883" t="s">
        <v>973</v>
      </c>
      <c r="P19" s="883"/>
      <c r="Q19" s="883"/>
      <c r="R19" s="883"/>
      <c r="S19" s="883"/>
      <c r="T19" s="883"/>
      <c r="U19" s="883"/>
    </row>
    <row r="20" spans="2:21" ht="15.75">
      <c r="B20" s="851">
        <v>1</v>
      </c>
      <c r="C20" s="879" t="s">
        <v>974</v>
      </c>
      <c r="D20" s="879"/>
      <c r="E20" s="879"/>
      <c r="F20" s="879"/>
      <c r="G20" s="879"/>
      <c r="H20" s="879" t="s">
        <v>989</v>
      </c>
      <c r="I20" s="879"/>
      <c r="J20" s="879"/>
      <c r="K20" s="879"/>
      <c r="L20" s="879"/>
      <c r="M20" s="879"/>
      <c r="N20" s="879"/>
      <c r="O20" s="879" t="s">
        <v>990</v>
      </c>
      <c r="P20" s="879"/>
      <c r="Q20" s="879"/>
      <c r="R20" s="879"/>
      <c r="S20" s="879"/>
      <c r="T20" s="879"/>
      <c r="U20" s="879"/>
    </row>
    <row r="21" spans="2:21" ht="15.75">
      <c r="B21" s="851">
        <v>2</v>
      </c>
      <c r="C21" s="879" t="s">
        <v>975</v>
      </c>
      <c r="D21" s="879"/>
      <c r="E21" s="879"/>
      <c r="F21" s="879"/>
      <c r="G21" s="879"/>
      <c r="H21" s="879" t="s">
        <v>976</v>
      </c>
      <c r="I21" s="879"/>
      <c r="J21" s="879"/>
      <c r="K21" s="879"/>
      <c r="L21" s="879"/>
      <c r="M21" s="879"/>
      <c r="N21" s="879"/>
      <c r="O21" s="879" t="s">
        <v>977</v>
      </c>
      <c r="P21" s="879"/>
      <c r="Q21" s="879"/>
      <c r="R21" s="879"/>
      <c r="S21" s="879"/>
      <c r="T21" s="879"/>
      <c r="U21" s="879"/>
    </row>
    <row r="22" spans="2:21" ht="15.75">
      <c r="B22" s="851">
        <v>3</v>
      </c>
      <c r="C22" s="879" t="s">
        <v>994</v>
      </c>
      <c r="D22" s="879"/>
      <c r="E22" s="879"/>
      <c r="F22" s="879"/>
      <c r="G22" s="879"/>
      <c r="H22" s="879" t="s">
        <v>978</v>
      </c>
      <c r="I22" s="879"/>
      <c r="J22" s="879"/>
      <c r="K22" s="879"/>
      <c r="L22" s="879"/>
      <c r="M22" s="879"/>
      <c r="N22" s="879"/>
      <c r="O22" s="879" t="s">
        <v>979</v>
      </c>
      <c r="P22" s="879"/>
      <c r="Q22" s="879"/>
      <c r="R22" s="879"/>
      <c r="S22" s="879"/>
      <c r="T22" s="879"/>
      <c r="U22" s="879"/>
    </row>
    <row r="23" spans="2:21" ht="15.75">
      <c r="B23" s="851">
        <v>4</v>
      </c>
      <c r="C23" s="879" t="s">
        <v>995</v>
      </c>
      <c r="D23" s="879"/>
      <c r="E23" s="879"/>
      <c r="F23" s="879"/>
      <c r="G23" s="879"/>
      <c r="H23" s="879" t="s">
        <v>980</v>
      </c>
      <c r="I23" s="879"/>
      <c r="J23" s="879"/>
      <c r="K23" s="879"/>
      <c r="L23" s="879"/>
      <c r="M23" s="879"/>
      <c r="N23" s="879"/>
      <c r="O23" s="879" t="s">
        <v>981</v>
      </c>
      <c r="P23" s="879"/>
      <c r="Q23" s="879"/>
      <c r="R23" s="879"/>
      <c r="S23" s="879"/>
      <c r="T23" s="879"/>
      <c r="U23" s="879"/>
    </row>
    <row r="24" spans="2:21" ht="15.75">
      <c r="B24" s="851">
        <v>5</v>
      </c>
      <c r="C24" s="879" t="s">
        <v>996</v>
      </c>
      <c r="D24" s="879"/>
      <c r="E24" s="879"/>
      <c r="F24" s="879"/>
      <c r="G24" s="879"/>
      <c r="H24" s="879" t="s">
        <v>982</v>
      </c>
      <c r="I24" s="879"/>
      <c r="J24" s="879"/>
      <c r="K24" s="879"/>
      <c r="L24" s="879"/>
      <c r="M24" s="879"/>
      <c r="N24" s="879"/>
      <c r="O24" s="879" t="s">
        <v>983</v>
      </c>
      <c r="P24" s="879"/>
      <c r="Q24" s="879"/>
      <c r="R24" s="879"/>
      <c r="S24" s="879"/>
      <c r="T24" s="879"/>
      <c r="U24" s="879"/>
    </row>
    <row r="25" spans="2:21" ht="15.75">
      <c r="B25" s="851">
        <v>6</v>
      </c>
      <c r="C25" s="879" t="s">
        <v>997</v>
      </c>
      <c r="D25" s="879"/>
      <c r="E25" s="879"/>
      <c r="F25" s="879"/>
      <c r="G25" s="879"/>
      <c r="H25" s="879" t="s">
        <v>984</v>
      </c>
      <c r="I25" s="879"/>
      <c r="J25" s="879"/>
      <c r="K25" s="879"/>
      <c r="L25" s="879"/>
      <c r="M25" s="879"/>
      <c r="N25" s="879"/>
      <c r="O25" s="879" t="s">
        <v>985</v>
      </c>
      <c r="P25" s="879"/>
      <c r="Q25" s="879"/>
      <c r="R25" s="879"/>
      <c r="S25" s="879"/>
      <c r="T25" s="879"/>
      <c r="U25" s="879"/>
    </row>
    <row r="26" spans="2:21" ht="15.75">
      <c r="B26" s="851">
        <v>7</v>
      </c>
      <c r="C26" s="879" t="s">
        <v>986</v>
      </c>
      <c r="D26" s="879"/>
      <c r="E26" s="879"/>
      <c r="F26" s="879"/>
      <c r="G26" s="879"/>
      <c r="H26" s="879" t="s">
        <v>987</v>
      </c>
      <c r="I26" s="879"/>
      <c r="J26" s="879"/>
      <c r="K26" s="879"/>
      <c r="L26" s="879"/>
      <c r="M26" s="879"/>
      <c r="N26" s="879"/>
      <c r="O26" s="879" t="s">
        <v>988</v>
      </c>
      <c r="P26" s="879"/>
      <c r="Q26" s="879"/>
      <c r="R26" s="879"/>
      <c r="S26" s="879"/>
      <c r="T26" s="879"/>
      <c r="U26" s="879"/>
    </row>
    <row r="27" spans="2:21" ht="15.75">
      <c r="B27" s="856"/>
      <c r="C27" s="857"/>
      <c r="D27" s="857"/>
      <c r="E27" s="857"/>
      <c r="F27" s="857"/>
      <c r="G27" s="857"/>
      <c r="H27" s="857"/>
      <c r="I27" s="857"/>
      <c r="J27" s="857"/>
      <c r="K27" s="857"/>
      <c r="L27" s="857"/>
      <c r="M27" s="857"/>
      <c r="N27" s="857"/>
      <c r="O27" s="857"/>
      <c r="P27" s="857"/>
      <c r="Q27" s="857"/>
      <c r="R27" s="857"/>
      <c r="S27" s="857"/>
      <c r="T27" s="857"/>
      <c r="U27" s="858"/>
    </row>
    <row r="28" spans="2:21" ht="26.25" customHeight="1">
      <c r="B28" s="854" t="s">
        <v>970</v>
      </c>
      <c r="C28" s="880" t="s">
        <v>992</v>
      </c>
      <c r="D28" s="880"/>
      <c r="E28" s="880"/>
      <c r="F28" s="880"/>
      <c r="G28" s="880"/>
      <c r="H28" s="880"/>
      <c r="I28" s="880"/>
      <c r="J28" s="880"/>
      <c r="K28" s="880"/>
      <c r="L28" s="880"/>
      <c r="M28" s="880"/>
      <c r="N28" s="880"/>
      <c r="O28" s="880"/>
      <c r="P28" s="880"/>
      <c r="Q28" s="880"/>
      <c r="R28" s="880"/>
      <c r="S28" s="880"/>
      <c r="T28" s="880"/>
      <c r="U28" s="881"/>
    </row>
    <row r="29" spans="2:21" ht="15.75">
      <c r="B29" s="855" t="s">
        <v>543</v>
      </c>
      <c r="C29" s="882" t="s">
        <v>971</v>
      </c>
      <c r="D29" s="882"/>
      <c r="E29" s="882"/>
      <c r="F29" s="882"/>
      <c r="G29" s="882"/>
      <c r="H29" s="883" t="s">
        <v>1005</v>
      </c>
      <c r="I29" s="883"/>
      <c r="J29" s="883"/>
      <c r="K29" s="883"/>
      <c r="L29" s="883"/>
      <c r="M29" s="883"/>
      <c r="N29" s="883"/>
      <c r="O29" s="883" t="s">
        <v>1006</v>
      </c>
      <c r="P29" s="883"/>
      <c r="Q29" s="883"/>
      <c r="R29" s="883"/>
      <c r="S29" s="883"/>
      <c r="T29" s="883"/>
      <c r="U29" s="883"/>
    </row>
    <row r="30" spans="2:21" ht="15.75">
      <c r="B30" s="851">
        <v>1</v>
      </c>
      <c r="C30" s="879" t="s">
        <v>993</v>
      </c>
      <c r="D30" s="879"/>
      <c r="E30" s="879"/>
      <c r="F30" s="879"/>
      <c r="G30" s="879"/>
      <c r="H30" s="879" t="s">
        <v>984</v>
      </c>
      <c r="I30" s="879"/>
      <c r="J30" s="879"/>
      <c r="K30" s="879"/>
      <c r="L30" s="879"/>
      <c r="M30" s="879"/>
      <c r="N30" s="879"/>
      <c r="O30" s="879" t="s">
        <v>1002</v>
      </c>
      <c r="P30" s="879"/>
      <c r="Q30" s="879"/>
      <c r="R30" s="879"/>
      <c r="S30" s="879"/>
      <c r="T30" s="879"/>
      <c r="U30" s="879"/>
    </row>
    <row r="31" spans="2:21" ht="15.75">
      <c r="B31" s="851">
        <v>2</v>
      </c>
      <c r="C31" s="879" t="s">
        <v>998</v>
      </c>
      <c r="D31" s="879"/>
      <c r="E31" s="879"/>
      <c r="F31" s="879"/>
      <c r="G31" s="879"/>
      <c r="H31" s="879" t="s">
        <v>1000</v>
      </c>
      <c r="I31" s="879"/>
      <c r="J31" s="879"/>
      <c r="K31" s="879"/>
      <c r="L31" s="879"/>
      <c r="M31" s="879"/>
      <c r="N31" s="879"/>
      <c r="O31" s="879" t="s">
        <v>1003</v>
      </c>
      <c r="P31" s="879"/>
      <c r="Q31" s="879"/>
      <c r="R31" s="879"/>
      <c r="S31" s="879"/>
      <c r="T31" s="879"/>
      <c r="U31" s="879"/>
    </row>
    <row r="32" spans="2:21" ht="15.75">
      <c r="B32" s="851">
        <v>3</v>
      </c>
      <c r="C32" s="879" t="s">
        <v>999</v>
      </c>
      <c r="D32" s="879"/>
      <c r="E32" s="879"/>
      <c r="F32" s="879"/>
      <c r="G32" s="879"/>
      <c r="H32" s="879" t="s">
        <v>1001</v>
      </c>
      <c r="I32" s="879"/>
      <c r="J32" s="879"/>
      <c r="K32" s="879"/>
      <c r="L32" s="879"/>
      <c r="M32" s="879"/>
      <c r="N32" s="879"/>
      <c r="O32" s="879" t="s">
        <v>1004</v>
      </c>
      <c r="P32" s="879"/>
      <c r="Q32" s="879"/>
      <c r="R32" s="879"/>
      <c r="S32" s="879"/>
      <c r="T32" s="879"/>
      <c r="U32" s="879"/>
    </row>
    <row r="33" spans="2:21" ht="55.5" customHeight="1">
      <c r="B33" s="701" t="s">
        <v>627</v>
      </c>
      <c r="C33" s="886" t="s">
        <v>702</v>
      </c>
      <c r="D33" s="886"/>
      <c r="E33" s="886"/>
      <c r="F33" s="886"/>
      <c r="G33" s="886"/>
      <c r="H33" s="886"/>
      <c r="I33" s="886"/>
      <c r="J33" s="886"/>
      <c r="K33" s="886"/>
      <c r="L33" s="886"/>
      <c r="M33" s="886"/>
      <c r="N33" s="886"/>
      <c r="O33" s="886"/>
      <c r="P33" s="886"/>
      <c r="Q33" s="886"/>
      <c r="R33" s="886"/>
      <c r="S33" s="886"/>
      <c r="T33" s="886"/>
      <c r="U33" s="893"/>
    </row>
    <row r="34" spans="2:21" ht="15.75">
      <c r="B34" s="689"/>
      <c r="C34" s="690"/>
      <c r="D34" s="691"/>
      <c r="E34" s="691"/>
      <c r="F34" s="691"/>
      <c r="G34" s="691"/>
      <c r="H34" s="691"/>
      <c r="I34" s="691"/>
      <c r="J34" s="691"/>
      <c r="K34" s="691"/>
      <c r="L34" s="691"/>
      <c r="M34" s="691"/>
      <c r="N34" s="691"/>
      <c r="O34" s="691"/>
      <c r="P34" s="691"/>
      <c r="Q34" s="691"/>
      <c r="R34" s="691"/>
      <c r="S34" s="691"/>
      <c r="T34" s="691"/>
      <c r="U34" s="692"/>
    </row>
    <row r="35" spans="2:21" ht="15.75">
      <c r="B35" s="689"/>
      <c r="C35" s="690" t="s">
        <v>631</v>
      </c>
      <c r="D35" s="691"/>
      <c r="E35" s="691"/>
      <c r="F35" s="691"/>
      <c r="G35" s="691"/>
      <c r="H35" s="691"/>
      <c r="I35" s="691"/>
      <c r="J35" s="691"/>
      <c r="K35" s="691"/>
      <c r="L35" s="691"/>
      <c r="M35" s="691"/>
      <c r="N35" s="691"/>
      <c r="O35" s="691"/>
      <c r="P35" s="691"/>
      <c r="Q35" s="691"/>
      <c r="R35" s="691"/>
      <c r="S35" s="691"/>
      <c r="T35" s="691"/>
      <c r="U35" s="692"/>
    </row>
    <row r="36" spans="2:21" ht="15.75">
      <c r="B36" s="689"/>
      <c r="C36" s="690"/>
      <c r="D36" s="691"/>
      <c r="E36" s="691"/>
      <c r="F36" s="691"/>
      <c r="G36" s="691"/>
      <c r="H36" s="691"/>
      <c r="I36" s="691"/>
      <c r="J36" s="691"/>
      <c r="K36" s="691"/>
      <c r="L36" s="691"/>
      <c r="M36" s="691"/>
      <c r="N36" s="691"/>
      <c r="O36" s="691"/>
      <c r="P36" s="691"/>
      <c r="Q36" s="691"/>
      <c r="R36" s="691"/>
      <c r="S36" s="691"/>
      <c r="T36" s="691"/>
      <c r="U36" s="692"/>
    </row>
    <row r="37" spans="2:21" ht="15.75">
      <c r="B37" s="689"/>
      <c r="C37" s="690" t="s">
        <v>628</v>
      </c>
      <c r="D37" s="691"/>
      <c r="E37" s="691"/>
      <c r="F37" s="691"/>
      <c r="G37" s="691"/>
      <c r="H37" s="691"/>
      <c r="I37" s="691"/>
      <c r="J37" s="691"/>
      <c r="K37" s="691"/>
      <c r="L37" s="691"/>
      <c r="M37" s="691"/>
      <c r="N37" s="691"/>
      <c r="O37" s="691"/>
      <c r="P37" s="691"/>
      <c r="Q37" s="691"/>
      <c r="R37" s="691"/>
      <c r="S37" s="691"/>
      <c r="T37" s="691"/>
      <c r="U37" s="692"/>
    </row>
    <row r="38" spans="2:21" ht="15.75">
      <c r="B38" s="689"/>
      <c r="C38" s="690"/>
      <c r="D38" s="691"/>
      <c r="E38" s="691"/>
      <c r="F38" s="691"/>
      <c r="G38" s="691"/>
      <c r="H38" s="691"/>
      <c r="I38" s="691"/>
      <c r="J38" s="691"/>
      <c r="K38" s="691"/>
      <c r="L38" s="691"/>
      <c r="M38" s="691"/>
      <c r="N38" s="691"/>
      <c r="O38" s="691"/>
      <c r="P38" s="691"/>
      <c r="Q38" s="691"/>
      <c r="R38" s="691"/>
      <c r="S38" s="691"/>
      <c r="T38" s="691"/>
      <c r="U38" s="692"/>
    </row>
    <row r="39" spans="2:21" ht="30" customHeight="1">
      <c r="B39" s="689"/>
      <c r="C39" s="886" t="s">
        <v>629</v>
      </c>
      <c r="D39" s="886"/>
      <c r="E39" s="886"/>
      <c r="F39" s="886"/>
      <c r="G39" s="886"/>
      <c r="H39" s="886"/>
      <c r="I39" s="886"/>
      <c r="J39" s="886"/>
      <c r="K39" s="886"/>
      <c r="L39" s="886"/>
      <c r="M39" s="886"/>
      <c r="N39" s="886"/>
      <c r="O39" s="886"/>
      <c r="P39" s="886"/>
      <c r="Q39" s="886"/>
      <c r="R39" s="886"/>
      <c r="S39" s="886"/>
      <c r="T39" s="691"/>
      <c r="U39" s="692"/>
    </row>
    <row r="40" spans="2:21" ht="15.75">
      <c r="B40" s="689"/>
      <c r="C40" s="690"/>
      <c r="D40" s="691"/>
      <c r="E40" s="691"/>
      <c r="F40" s="691"/>
      <c r="G40" s="691"/>
      <c r="H40" s="691"/>
      <c r="I40" s="691"/>
      <c r="J40" s="691"/>
      <c r="K40" s="691"/>
      <c r="L40" s="691"/>
      <c r="M40" s="691"/>
      <c r="N40" s="691"/>
      <c r="O40" s="691"/>
      <c r="P40" s="691"/>
      <c r="Q40" s="691"/>
      <c r="R40" s="691"/>
      <c r="S40" s="691"/>
      <c r="T40" s="691"/>
      <c r="U40" s="692"/>
    </row>
    <row r="41" spans="2:21" ht="15.75">
      <c r="B41" s="689"/>
      <c r="C41" s="690" t="s">
        <v>632</v>
      </c>
      <c r="D41" s="691"/>
      <c r="E41" s="691"/>
      <c r="F41" s="691"/>
      <c r="G41" s="691"/>
      <c r="H41" s="691"/>
      <c r="I41" s="691"/>
      <c r="J41" s="691"/>
      <c r="K41" s="691"/>
      <c r="L41" s="691"/>
      <c r="M41" s="691"/>
      <c r="N41" s="691"/>
      <c r="O41" s="691"/>
      <c r="P41" s="691"/>
      <c r="Q41" s="691"/>
      <c r="R41" s="691"/>
      <c r="S41" s="691"/>
      <c r="T41" s="691"/>
      <c r="U41" s="692"/>
    </row>
    <row r="42" spans="2:21" ht="15.75">
      <c r="B42" s="689"/>
      <c r="C42" s="690"/>
      <c r="D42" s="691"/>
      <c r="E42" s="691"/>
      <c r="F42" s="691"/>
      <c r="G42" s="691"/>
      <c r="H42" s="691"/>
      <c r="I42" s="691"/>
      <c r="J42" s="691"/>
      <c r="K42" s="691"/>
      <c r="L42" s="691"/>
      <c r="M42" s="691"/>
      <c r="N42" s="691"/>
      <c r="O42" s="691"/>
      <c r="P42" s="691"/>
      <c r="Q42" s="691"/>
      <c r="R42" s="691"/>
      <c r="S42" s="691"/>
      <c r="T42" s="691"/>
      <c r="U42" s="692"/>
    </row>
    <row r="43" spans="2:21" ht="31.5" customHeight="1">
      <c r="B43" s="689"/>
      <c r="C43" s="886" t="s">
        <v>630</v>
      </c>
      <c r="D43" s="886"/>
      <c r="E43" s="886"/>
      <c r="F43" s="886"/>
      <c r="G43" s="886"/>
      <c r="H43" s="886"/>
      <c r="I43" s="886"/>
      <c r="J43" s="886"/>
      <c r="K43" s="886"/>
      <c r="L43" s="886"/>
      <c r="M43" s="886"/>
      <c r="N43" s="886"/>
      <c r="O43" s="886"/>
      <c r="P43" s="886"/>
      <c r="Q43" s="886"/>
      <c r="R43" s="886"/>
      <c r="S43" s="886"/>
      <c r="T43" s="886"/>
      <c r="U43" s="893"/>
    </row>
    <row r="44" spans="2:21" ht="15.75">
      <c r="B44" s="689"/>
      <c r="C44" s="690"/>
      <c r="D44" s="691"/>
      <c r="E44" s="691"/>
      <c r="F44" s="691"/>
      <c r="G44" s="691"/>
      <c r="H44" s="691"/>
      <c r="I44" s="691"/>
      <c r="J44" s="691"/>
      <c r="K44" s="691"/>
      <c r="L44" s="691"/>
      <c r="M44" s="691"/>
      <c r="N44" s="691"/>
      <c r="O44" s="691"/>
      <c r="P44" s="691"/>
      <c r="Q44" s="691"/>
      <c r="R44" s="691"/>
      <c r="S44" s="691"/>
      <c r="T44" s="691"/>
      <c r="U44" s="692"/>
    </row>
    <row r="45" spans="2:21" ht="31.5" customHeight="1">
      <c r="B45" s="689"/>
      <c r="C45" s="886" t="s">
        <v>633</v>
      </c>
      <c r="D45" s="886"/>
      <c r="E45" s="886"/>
      <c r="F45" s="886"/>
      <c r="G45" s="886"/>
      <c r="H45" s="886"/>
      <c r="I45" s="886"/>
      <c r="J45" s="886"/>
      <c r="K45" s="886"/>
      <c r="L45" s="886"/>
      <c r="M45" s="886"/>
      <c r="N45" s="886"/>
      <c r="O45" s="886"/>
      <c r="P45" s="886"/>
      <c r="Q45" s="886"/>
      <c r="R45" s="886"/>
      <c r="S45" s="886"/>
      <c r="T45" s="886"/>
      <c r="U45" s="893"/>
    </row>
    <row r="46" spans="2:21" ht="15.75">
      <c r="B46" s="689"/>
      <c r="C46" s="690"/>
      <c r="D46" s="691"/>
      <c r="E46" s="691"/>
      <c r="F46" s="691"/>
      <c r="G46" s="691"/>
      <c r="H46" s="691"/>
      <c r="I46" s="691"/>
      <c r="J46" s="691"/>
      <c r="K46" s="691"/>
      <c r="L46" s="691"/>
      <c r="M46" s="691"/>
      <c r="N46" s="691"/>
      <c r="O46" s="691"/>
      <c r="P46" s="691"/>
      <c r="Q46" s="691"/>
      <c r="R46" s="691"/>
      <c r="S46" s="691"/>
      <c r="T46" s="691"/>
      <c r="U46" s="692"/>
    </row>
    <row r="47" spans="2:21" ht="15.75">
      <c r="B47" s="689"/>
      <c r="C47" s="690" t="s">
        <v>634</v>
      </c>
      <c r="D47" s="691"/>
      <c r="E47" s="691"/>
      <c r="F47" s="691"/>
      <c r="G47" s="691"/>
      <c r="H47" s="691"/>
      <c r="I47" s="691"/>
      <c r="J47" s="691"/>
      <c r="K47" s="691"/>
      <c r="L47" s="691"/>
      <c r="M47" s="691"/>
      <c r="N47" s="691"/>
      <c r="O47" s="691"/>
      <c r="P47" s="691"/>
      <c r="Q47" s="691"/>
      <c r="R47" s="691"/>
      <c r="S47" s="691"/>
      <c r="T47" s="691"/>
      <c r="U47" s="692"/>
    </row>
    <row r="48" spans="2:21" ht="15.75">
      <c r="B48" s="693"/>
      <c r="C48" s="694"/>
      <c r="D48" s="695"/>
      <c r="E48" s="695"/>
      <c r="F48" s="695"/>
      <c r="G48" s="695"/>
      <c r="H48" s="695"/>
      <c r="I48" s="695"/>
      <c r="J48" s="695"/>
      <c r="K48" s="695"/>
      <c r="L48" s="695"/>
      <c r="M48" s="695"/>
      <c r="N48" s="695"/>
      <c r="O48" s="695"/>
      <c r="P48" s="695"/>
      <c r="Q48" s="695"/>
      <c r="R48" s="695"/>
      <c r="S48" s="695"/>
      <c r="T48" s="695"/>
      <c r="U48" s="696"/>
    </row>
    <row r="49" spans="2:21" ht="51" customHeight="1">
      <c r="B49" s="697" t="s">
        <v>635</v>
      </c>
      <c r="C49" s="894" t="s">
        <v>945</v>
      </c>
      <c r="D49" s="894"/>
      <c r="E49" s="894"/>
      <c r="F49" s="894"/>
      <c r="G49" s="894"/>
      <c r="H49" s="894"/>
      <c r="I49" s="894"/>
      <c r="J49" s="894"/>
      <c r="K49" s="894"/>
      <c r="L49" s="894"/>
      <c r="M49" s="894"/>
      <c r="N49" s="894"/>
      <c r="O49" s="894"/>
      <c r="P49" s="894"/>
      <c r="Q49" s="894"/>
      <c r="R49" s="894"/>
      <c r="S49" s="894"/>
      <c r="T49" s="894"/>
      <c r="U49" s="895"/>
    </row>
    <row r="50" spans="2:21">
      <c r="B50" s="698"/>
      <c r="C50" s="699"/>
      <c r="D50" s="699"/>
      <c r="E50" s="699"/>
      <c r="F50" s="699"/>
      <c r="G50" s="699"/>
      <c r="H50" s="699"/>
      <c r="I50" s="699"/>
      <c r="J50" s="699"/>
      <c r="K50" s="699"/>
      <c r="L50" s="699"/>
      <c r="M50" s="699"/>
      <c r="N50" s="699"/>
      <c r="O50" s="699"/>
      <c r="P50" s="699"/>
      <c r="Q50" s="699"/>
      <c r="R50" s="699"/>
      <c r="S50" s="699"/>
      <c r="T50" s="699"/>
      <c r="U50" s="700"/>
    </row>
    <row r="51" spans="2:21" ht="15.75">
      <c r="B51" s="701" t="s">
        <v>636</v>
      </c>
      <c r="C51" s="702" t="s">
        <v>637</v>
      </c>
      <c r="D51" s="691"/>
      <c r="E51" s="691"/>
      <c r="F51" s="691"/>
      <c r="G51" s="691"/>
      <c r="H51" s="691"/>
      <c r="I51" s="691"/>
      <c r="J51" s="691"/>
      <c r="K51" s="691"/>
      <c r="L51" s="691"/>
      <c r="M51" s="691"/>
      <c r="N51" s="691"/>
      <c r="O51" s="691"/>
      <c r="P51" s="691"/>
      <c r="Q51" s="691"/>
      <c r="R51" s="691"/>
      <c r="S51" s="691"/>
      <c r="T51" s="691"/>
      <c r="U51" s="692"/>
    </row>
    <row r="52" spans="2:21">
      <c r="B52" s="703"/>
      <c r="C52" s="695"/>
      <c r="D52" s="695"/>
      <c r="E52" s="695"/>
      <c r="F52" s="695"/>
      <c r="G52" s="695"/>
      <c r="H52" s="695"/>
      <c r="I52" s="695"/>
      <c r="J52" s="695"/>
      <c r="K52" s="695"/>
      <c r="L52" s="695"/>
      <c r="M52" s="695"/>
      <c r="N52" s="695"/>
      <c r="O52" s="695"/>
      <c r="P52" s="695"/>
      <c r="Q52" s="695"/>
      <c r="R52" s="695"/>
      <c r="S52" s="695"/>
      <c r="T52" s="695"/>
      <c r="U52" s="696"/>
    </row>
    <row r="53" spans="2:21" ht="34.5" customHeight="1">
      <c r="B53" s="688" t="s">
        <v>638</v>
      </c>
      <c r="C53" s="887" t="s">
        <v>639</v>
      </c>
      <c r="D53" s="887"/>
      <c r="E53" s="887"/>
      <c r="F53" s="887"/>
      <c r="G53" s="887"/>
      <c r="H53" s="887"/>
      <c r="I53" s="887"/>
      <c r="J53" s="887"/>
      <c r="K53" s="887"/>
      <c r="L53" s="887"/>
      <c r="M53" s="887"/>
      <c r="N53" s="887"/>
      <c r="O53" s="887"/>
      <c r="P53" s="887"/>
      <c r="Q53" s="887"/>
      <c r="R53" s="887"/>
      <c r="S53" s="887"/>
      <c r="T53" s="887"/>
      <c r="U53" s="888"/>
    </row>
    <row r="54" spans="2:21">
      <c r="B54" s="703"/>
      <c r="C54" s="695"/>
      <c r="D54" s="695"/>
      <c r="E54" s="695"/>
      <c r="F54" s="695"/>
      <c r="G54" s="695"/>
      <c r="H54" s="695"/>
      <c r="I54" s="695"/>
      <c r="J54" s="695"/>
      <c r="K54" s="695"/>
      <c r="L54" s="695"/>
      <c r="M54" s="695"/>
      <c r="N54" s="695"/>
      <c r="O54" s="695"/>
      <c r="P54" s="695"/>
      <c r="Q54" s="695"/>
      <c r="R54" s="695"/>
      <c r="S54" s="695"/>
      <c r="T54" s="695"/>
      <c r="U54" s="696"/>
    </row>
    <row r="55" spans="2:21" ht="15.75">
      <c r="B55" s="688" t="s">
        <v>640</v>
      </c>
      <c r="C55" s="704" t="s">
        <v>641</v>
      </c>
      <c r="D55" s="699"/>
      <c r="E55" s="699"/>
      <c r="F55" s="699"/>
      <c r="G55" s="699"/>
      <c r="H55" s="699"/>
      <c r="I55" s="699"/>
      <c r="J55" s="699"/>
      <c r="K55" s="699"/>
      <c r="L55" s="699"/>
      <c r="M55" s="699"/>
      <c r="N55" s="699"/>
      <c r="O55" s="699"/>
      <c r="P55" s="699"/>
      <c r="Q55" s="699"/>
      <c r="R55" s="699"/>
      <c r="S55" s="699"/>
      <c r="T55" s="699"/>
      <c r="U55" s="700"/>
    </row>
    <row r="56" spans="2:21">
      <c r="B56" s="703"/>
      <c r="C56" s="695"/>
      <c r="D56" s="695"/>
      <c r="E56" s="695"/>
      <c r="F56" s="695"/>
      <c r="G56" s="695"/>
      <c r="H56" s="695"/>
      <c r="I56" s="695"/>
      <c r="J56" s="695"/>
      <c r="K56" s="695"/>
      <c r="L56" s="695"/>
      <c r="M56" s="695"/>
      <c r="N56" s="695"/>
      <c r="O56" s="695"/>
      <c r="P56" s="695"/>
      <c r="Q56" s="695"/>
      <c r="R56" s="695"/>
      <c r="S56" s="695"/>
      <c r="T56" s="695"/>
      <c r="U56" s="696"/>
    </row>
    <row r="57" spans="2:21">
      <c r="B57" s="705"/>
      <c r="C57" s="699"/>
      <c r="D57" s="699"/>
      <c r="E57" s="699"/>
      <c r="F57" s="699"/>
      <c r="G57" s="699"/>
      <c r="H57" s="699"/>
      <c r="I57" s="699"/>
      <c r="J57" s="699"/>
      <c r="K57" s="699"/>
      <c r="L57" s="699"/>
      <c r="M57" s="699"/>
      <c r="N57" s="699"/>
      <c r="O57" s="699"/>
      <c r="P57" s="699"/>
      <c r="Q57" s="699"/>
      <c r="R57" s="699"/>
      <c r="S57" s="699"/>
      <c r="T57" s="699"/>
      <c r="U57" s="700"/>
    </row>
    <row r="58" spans="2:21" ht="37.5" customHeight="1">
      <c r="B58" s="701" t="s">
        <v>704</v>
      </c>
      <c r="C58" s="889" t="s">
        <v>946</v>
      </c>
      <c r="D58" s="889"/>
      <c r="E58" s="889"/>
      <c r="F58" s="889"/>
      <c r="G58" s="889"/>
      <c r="H58" s="889"/>
      <c r="I58" s="889"/>
      <c r="J58" s="889"/>
      <c r="K58" s="889"/>
      <c r="L58" s="889"/>
      <c r="M58" s="889"/>
      <c r="N58" s="889"/>
      <c r="O58" s="889"/>
      <c r="P58" s="889"/>
      <c r="Q58" s="889"/>
      <c r="R58" s="889"/>
      <c r="S58" s="889"/>
      <c r="T58" s="889"/>
      <c r="U58" s="890"/>
    </row>
    <row r="59" spans="2:21">
      <c r="B59" s="706"/>
      <c r="C59" s="691"/>
      <c r="D59" s="691"/>
      <c r="E59" s="691"/>
      <c r="F59" s="691"/>
      <c r="G59" s="691"/>
      <c r="H59" s="691"/>
      <c r="I59" s="691"/>
      <c r="J59" s="691"/>
      <c r="K59" s="691"/>
      <c r="L59" s="691"/>
      <c r="M59" s="691"/>
      <c r="N59" s="691"/>
      <c r="O59" s="691"/>
      <c r="P59" s="691"/>
      <c r="Q59" s="691"/>
      <c r="R59" s="691"/>
      <c r="S59" s="691"/>
      <c r="T59" s="691"/>
      <c r="U59" s="692"/>
    </row>
    <row r="60" spans="2:21" ht="36" customHeight="1">
      <c r="B60" s="706"/>
      <c r="C60" s="884" t="s">
        <v>656</v>
      </c>
      <c r="D60" s="884"/>
      <c r="E60" s="884"/>
      <c r="F60" s="884"/>
      <c r="G60" s="884"/>
      <c r="H60" s="884"/>
      <c r="I60" s="884"/>
      <c r="J60" s="884"/>
      <c r="K60" s="884"/>
      <c r="L60" s="884"/>
      <c r="M60" s="884"/>
      <c r="N60" s="884"/>
      <c r="O60" s="884"/>
      <c r="P60" s="884"/>
      <c r="Q60" s="884"/>
      <c r="R60" s="884"/>
      <c r="S60" s="884"/>
      <c r="T60" s="884"/>
      <c r="U60" s="885"/>
    </row>
    <row r="61" spans="2:21">
      <c r="B61" s="706"/>
      <c r="C61" s="707"/>
      <c r="D61" s="691"/>
      <c r="E61" s="691"/>
      <c r="F61" s="691"/>
      <c r="G61" s="691"/>
      <c r="H61" s="691"/>
      <c r="I61" s="691"/>
      <c r="J61" s="691"/>
      <c r="K61" s="691"/>
      <c r="L61" s="691"/>
      <c r="M61" s="691"/>
      <c r="N61" s="691"/>
      <c r="O61" s="691"/>
      <c r="P61" s="691"/>
      <c r="Q61" s="691"/>
      <c r="R61" s="691"/>
      <c r="S61" s="691"/>
      <c r="T61" s="691"/>
      <c r="U61" s="692"/>
    </row>
    <row r="62" spans="2:21" ht="35.25" customHeight="1">
      <c r="B62" s="706"/>
      <c r="C62" s="884" t="s">
        <v>642</v>
      </c>
      <c r="D62" s="884"/>
      <c r="E62" s="884"/>
      <c r="F62" s="884"/>
      <c r="G62" s="884"/>
      <c r="H62" s="884"/>
      <c r="I62" s="884"/>
      <c r="J62" s="884"/>
      <c r="K62" s="884"/>
      <c r="L62" s="884"/>
      <c r="M62" s="884"/>
      <c r="N62" s="884"/>
      <c r="O62" s="884"/>
      <c r="P62" s="884"/>
      <c r="Q62" s="884"/>
      <c r="R62" s="884"/>
      <c r="S62" s="884"/>
      <c r="T62" s="884"/>
      <c r="U62" s="885"/>
    </row>
    <row r="63" spans="2:21">
      <c r="B63" s="706"/>
      <c r="C63" s="707"/>
      <c r="D63" s="691"/>
      <c r="E63" s="691"/>
      <c r="F63" s="691"/>
      <c r="G63" s="691"/>
      <c r="H63" s="691"/>
      <c r="I63" s="691"/>
      <c r="J63" s="691"/>
      <c r="K63" s="691"/>
      <c r="L63" s="691"/>
      <c r="M63" s="691"/>
      <c r="N63" s="691"/>
      <c r="O63" s="691"/>
      <c r="P63" s="691"/>
      <c r="Q63" s="691"/>
      <c r="R63" s="691"/>
      <c r="S63" s="691"/>
      <c r="T63" s="691"/>
      <c r="U63" s="692"/>
    </row>
    <row r="64" spans="2:21" ht="40.5" customHeight="1">
      <c r="B64" s="706"/>
      <c r="C64" s="884" t="s">
        <v>643</v>
      </c>
      <c r="D64" s="884"/>
      <c r="E64" s="884"/>
      <c r="F64" s="884"/>
      <c r="G64" s="884"/>
      <c r="H64" s="884"/>
      <c r="I64" s="884"/>
      <c r="J64" s="884"/>
      <c r="K64" s="884"/>
      <c r="L64" s="884"/>
      <c r="M64" s="884"/>
      <c r="N64" s="884"/>
      <c r="O64" s="884"/>
      <c r="P64" s="884"/>
      <c r="Q64" s="884"/>
      <c r="R64" s="884"/>
      <c r="S64" s="884"/>
      <c r="T64" s="884"/>
      <c r="U64" s="885"/>
    </row>
    <row r="65" spans="2:21">
      <c r="B65" s="706"/>
      <c r="C65" s="707"/>
      <c r="D65" s="691"/>
      <c r="E65" s="691"/>
      <c r="F65" s="691"/>
      <c r="G65" s="691"/>
      <c r="H65" s="691"/>
      <c r="I65" s="691"/>
      <c r="J65" s="691"/>
      <c r="K65" s="691"/>
      <c r="L65" s="691"/>
      <c r="M65" s="691"/>
      <c r="N65" s="691"/>
      <c r="O65" s="691"/>
      <c r="P65" s="691"/>
      <c r="Q65" s="691"/>
      <c r="R65" s="691"/>
      <c r="S65" s="691"/>
      <c r="T65" s="691"/>
      <c r="U65" s="692"/>
    </row>
    <row r="66" spans="2:21" ht="30" customHeight="1">
      <c r="B66" s="706"/>
      <c r="C66" s="884" t="s">
        <v>644</v>
      </c>
      <c r="D66" s="884"/>
      <c r="E66" s="884"/>
      <c r="F66" s="884"/>
      <c r="G66" s="884"/>
      <c r="H66" s="884"/>
      <c r="I66" s="884"/>
      <c r="J66" s="884"/>
      <c r="K66" s="884"/>
      <c r="L66" s="884"/>
      <c r="M66" s="884"/>
      <c r="N66" s="884"/>
      <c r="O66" s="884"/>
      <c r="P66" s="884"/>
      <c r="Q66" s="884"/>
      <c r="R66" s="884"/>
      <c r="S66" s="884"/>
      <c r="T66" s="884"/>
      <c r="U66" s="885"/>
    </row>
    <row r="67" spans="2:21" ht="15.75">
      <c r="B67" s="706"/>
      <c r="C67" s="690"/>
      <c r="D67" s="691"/>
      <c r="E67" s="691"/>
      <c r="F67" s="691"/>
      <c r="G67" s="691"/>
      <c r="H67" s="691"/>
      <c r="I67" s="691"/>
      <c r="J67" s="691"/>
      <c r="K67" s="691"/>
      <c r="L67" s="691"/>
      <c r="M67" s="691"/>
      <c r="N67" s="691"/>
      <c r="O67" s="691"/>
      <c r="P67" s="691"/>
      <c r="Q67" s="691"/>
      <c r="R67" s="691"/>
      <c r="S67" s="691"/>
      <c r="T67" s="691"/>
      <c r="U67" s="692"/>
    </row>
    <row r="68" spans="2:21" ht="31.5" customHeight="1">
      <c r="B68" s="706"/>
      <c r="C68" s="886" t="s">
        <v>655</v>
      </c>
      <c r="D68" s="886"/>
      <c r="E68" s="886"/>
      <c r="F68" s="886"/>
      <c r="G68" s="886"/>
      <c r="H68" s="886"/>
      <c r="I68" s="886"/>
      <c r="J68" s="886"/>
      <c r="K68" s="886"/>
      <c r="L68" s="886"/>
      <c r="M68" s="886"/>
      <c r="N68" s="886"/>
      <c r="O68" s="886"/>
      <c r="P68" s="886"/>
      <c r="Q68" s="886"/>
      <c r="R68" s="886"/>
      <c r="S68" s="886"/>
      <c r="T68" s="886"/>
      <c r="U68" s="893"/>
    </row>
    <row r="69" spans="2:21">
      <c r="B69" s="703"/>
      <c r="C69" s="695"/>
      <c r="D69" s="695"/>
      <c r="E69" s="695"/>
      <c r="F69" s="695"/>
      <c r="G69" s="695"/>
      <c r="H69" s="695"/>
      <c r="I69" s="695"/>
      <c r="J69" s="695"/>
      <c r="K69" s="695"/>
      <c r="L69" s="695"/>
      <c r="M69" s="695"/>
      <c r="N69" s="695"/>
      <c r="O69" s="695"/>
      <c r="P69" s="695"/>
      <c r="Q69" s="695"/>
      <c r="R69" s="695"/>
      <c r="S69" s="695"/>
      <c r="T69" s="695"/>
      <c r="U69" s="696"/>
    </row>
    <row r="70" spans="2:21" ht="66.599999999999994" customHeight="1">
      <c r="B70" s="812" t="s">
        <v>645</v>
      </c>
      <c r="C70" s="887" t="s">
        <v>947</v>
      </c>
      <c r="D70" s="887"/>
      <c r="E70" s="887"/>
      <c r="F70" s="887"/>
      <c r="G70" s="887"/>
      <c r="H70" s="887"/>
      <c r="I70" s="887"/>
      <c r="J70" s="887"/>
      <c r="K70" s="887"/>
      <c r="L70" s="887"/>
      <c r="M70" s="887"/>
      <c r="N70" s="887"/>
      <c r="O70" s="887"/>
      <c r="P70" s="887"/>
      <c r="Q70" s="887"/>
      <c r="R70" s="887"/>
      <c r="S70" s="887"/>
      <c r="T70" s="887"/>
      <c r="U70" s="888"/>
    </row>
    <row r="71" spans="2:21">
      <c r="B71" s="703"/>
      <c r="C71" s="695"/>
      <c r="D71" s="695"/>
      <c r="E71" s="695"/>
      <c r="F71" s="695"/>
      <c r="G71" s="695"/>
      <c r="H71" s="695"/>
      <c r="I71" s="695"/>
      <c r="J71" s="695"/>
      <c r="K71" s="695"/>
      <c r="L71" s="695"/>
      <c r="M71" s="695"/>
      <c r="N71" s="695"/>
      <c r="O71" s="695"/>
      <c r="P71" s="695"/>
      <c r="Q71" s="695"/>
      <c r="R71" s="695"/>
      <c r="S71" s="695"/>
      <c r="T71" s="695"/>
      <c r="U71" s="696"/>
    </row>
    <row r="72" spans="2:21" ht="34.5" customHeight="1">
      <c r="B72" s="688" t="s">
        <v>646</v>
      </c>
      <c r="C72" s="887" t="s">
        <v>647</v>
      </c>
      <c r="D72" s="887"/>
      <c r="E72" s="887"/>
      <c r="F72" s="887"/>
      <c r="G72" s="887"/>
      <c r="H72" s="887"/>
      <c r="I72" s="887"/>
      <c r="J72" s="887"/>
      <c r="K72" s="887"/>
      <c r="L72" s="887"/>
      <c r="M72" s="887"/>
      <c r="N72" s="887"/>
      <c r="O72" s="887"/>
      <c r="P72" s="887"/>
      <c r="Q72" s="887"/>
      <c r="R72" s="887"/>
      <c r="S72" s="887"/>
      <c r="T72" s="887"/>
      <c r="U72" s="888"/>
    </row>
    <row r="73" spans="2:21">
      <c r="B73" s="708"/>
      <c r="C73" s="695"/>
      <c r="D73" s="695"/>
      <c r="E73" s="695"/>
      <c r="F73" s="695"/>
      <c r="G73" s="695"/>
      <c r="H73" s="695"/>
      <c r="I73" s="695"/>
      <c r="J73" s="695"/>
      <c r="K73" s="695"/>
      <c r="L73" s="695"/>
      <c r="M73" s="695"/>
      <c r="N73" s="695"/>
      <c r="O73" s="695"/>
      <c r="P73" s="695"/>
      <c r="Q73" s="695"/>
      <c r="R73" s="695"/>
      <c r="S73" s="695"/>
      <c r="T73" s="695"/>
      <c r="U73" s="696"/>
    </row>
    <row r="74" spans="2:21" ht="30.75" customHeight="1">
      <c r="B74" s="697" t="s">
        <v>648</v>
      </c>
      <c r="C74" s="709" t="s">
        <v>649</v>
      </c>
      <c r="D74" s="710"/>
      <c r="E74" s="710"/>
      <c r="F74" s="710"/>
      <c r="G74" s="710"/>
      <c r="H74" s="710"/>
      <c r="I74" s="710"/>
      <c r="J74" s="710"/>
      <c r="K74" s="710"/>
      <c r="L74" s="710"/>
      <c r="M74" s="710"/>
      <c r="N74" s="710"/>
      <c r="O74" s="710"/>
      <c r="P74" s="710"/>
      <c r="Q74" s="710"/>
      <c r="R74" s="710"/>
      <c r="S74" s="710"/>
      <c r="T74" s="710"/>
      <c r="U74" s="711"/>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97" t="s">
        <v>943</v>
      </c>
      <c r="C3" s="898"/>
      <c r="D3" s="898"/>
      <c r="E3" s="898"/>
      <c r="F3" s="899"/>
      <c r="G3" s="120"/>
    </row>
    <row r="4" spans="2:20" ht="16.5" customHeight="1">
      <c r="B4" s="900"/>
      <c r="C4" s="901"/>
      <c r="D4" s="901"/>
      <c r="E4" s="901"/>
      <c r="F4" s="902"/>
      <c r="G4" s="120"/>
    </row>
    <row r="5" spans="2:20" ht="71.25" customHeight="1">
      <c r="B5" s="900"/>
      <c r="C5" s="901"/>
      <c r="D5" s="901"/>
      <c r="E5" s="901"/>
      <c r="F5" s="902"/>
      <c r="G5" s="120"/>
    </row>
    <row r="6" spans="2:20" ht="21.75" customHeight="1">
      <c r="B6" s="903"/>
      <c r="C6" s="904"/>
      <c r="D6" s="904"/>
      <c r="E6" s="904"/>
      <c r="F6" s="905"/>
      <c r="G6" s="120"/>
    </row>
    <row r="8" spans="2:20" ht="21">
      <c r="B8" s="896" t="s">
        <v>478</v>
      </c>
      <c r="C8" s="896"/>
      <c r="D8" s="896"/>
      <c r="E8" s="896"/>
      <c r="F8" s="896"/>
      <c r="G8" s="896"/>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590</v>
      </c>
      <c r="G12" s="28"/>
      <c r="L12" s="33"/>
      <c r="M12" s="33"/>
      <c r="N12" s="33"/>
      <c r="O12" s="33"/>
      <c r="P12" s="33"/>
      <c r="Q12" s="68"/>
      <c r="S12" s="8"/>
      <c r="T12" s="8"/>
    </row>
    <row r="13" spans="2:20" s="9" customFormat="1" ht="26.25" customHeight="1" thickBot="1">
      <c r="B13" s="100"/>
      <c r="C13" s="122" t="s">
        <v>623</v>
      </c>
      <c r="G13" s="107"/>
      <c r="L13" s="33"/>
      <c r="M13" s="33"/>
      <c r="N13" s="33"/>
      <c r="O13" s="33"/>
      <c r="P13" s="33"/>
      <c r="Q13" s="68"/>
      <c r="S13" s="8"/>
      <c r="T13" s="8"/>
    </row>
    <row r="14" spans="2:20" s="9" customFormat="1" ht="26.25" customHeight="1" thickBot="1">
      <c r="B14" s="100"/>
      <c r="C14" s="169" t="s">
        <v>618</v>
      </c>
      <c r="G14" s="121"/>
      <c r="L14" s="33"/>
      <c r="M14" s="33"/>
      <c r="N14" s="33"/>
      <c r="O14" s="33"/>
      <c r="P14" s="33"/>
      <c r="Q14" s="68"/>
      <c r="S14" s="8"/>
      <c r="T14" s="8"/>
    </row>
    <row r="15" spans="2:20" s="9" customFormat="1" ht="26.25" customHeight="1" thickBot="1">
      <c r="B15" s="100"/>
      <c r="C15" s="169" t="s">
        <v>619</v>
      </c>
      <c r="G15" s="121"/>
      <c r="L15" s="33"/>
      <c r="M15" s="33"/>
      <c r="N15" s="33"/>
      <c r="O15" s="33"/>
      <c r="P15" s="33"/>
      <c r="Q15" s="68"/>
      <c r="S15" s="8"/>
      <c r="T15" s="8"/>
    </row>
    <row r="16" spans="2:20" s="9" customFormat="1" ht="26.25" customHeight="1" thickBot="1">
      <c r="B16" s="100"/>
      <c r="C16" s="169" t="s">
        <v>620</v>
      </c>
      <c r="G16" s="121"/>
      <c r="L16" s="33"/>
      <c r="M16" s="33"/>
      <c r="N16" s="33"/>
      <c r="O16" s="33"/>
      <c r="P16" s="33"/>
      <c r="Q16" s="68"/>
      <c r="S16" s="8"/>
      <c r="T16" s="8"/>
    </row>
    <row r="17" spans="2:20" s="9" customFormat="1" ht="26.25" customHeight="1" thickBot="1">
      <c r="B17" s="100"/>
      <c r="C17" s="122" t="s">
        <v>621</v>
      </c>
      <c r="G17" s="107"/>
      <c r="L17" s="33"/>
      <c r="M17" s="33"/>
      <c r="N17" s="33"/>
      <c r="O17" s="33"/>
      <c r="P17" s="33"/>
      <c r="Q17" s="68"/>
      <c r="S17" s="8"/>
      <c r="T17" s="8"/>
    </row>
    <row r="18" spans="2:20" s="9" customFormat="1" ht="26.25" customHeight="1" thickBot="1">
      <c r="B18" s="100"/>
      <c r="C18" s="122" t="s">
        <v>622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45" customHeight="1">
      <c r="B21" s="633" t="s">
        <v>540</v>
      </c>
      <c r="C21" s="639" t="s">
        <v>944</v>
      </c>
      <c r="D21" s="642" t="s">
        <v>440</v>
      </c>
      <c r="E21" s="646" t="s">
        <v>589</v>
      </c>
      <c r="F21" s="642" t="s">
        <v>445</v>
      </c>
      <c r="G21" s="171"/>
      <c r="M21" s="631"/>
      <c r="T21" s="631"/>
    </row>
    <row r="22" spans="2:20" s="101" customFormat="1" ht="47.45" customHeight="1">
      <c r="B22" s="634" t="s">
        <v>455</v>
      </c>
      <c r="C22" s="640" t="s">
        <v>955</v>
      </c>
      <c r="D22" s="643" t="s">
        <v>441</v>
      </c>
      <c r="E22" s="647" t="s">
        <v>589</v>
      </c>
      <c r="F22" s="643" t="s">
        <v>445</v>
      </c>
      <c r="G22" s="171"/>
      <c r="M22" s="631"/>
      <c r="T22" s="631"/>
    </row>
    <row r="23" spans="2:20" s="101" customFormat="1" ht="45.6" customHeight="1">
      <c r="B23" s="634" t="s">
        <v>452</v>
      </c>
      <c r="C23" s="640" t="s">
        <v>955</v>
      </c>
      <c r="D23" s="643" t="s">
        <v>442</v>
      </c>
      <c r="E23" s="647" t="s">
        <v>589</v>
      </c>
      <c r="F23" s="643" t="s">
        <v>445</v>
      </c>
      <c r="G23" s="171"/>
      <c r="M23" s="631"/>
      <c r="T23" s="631"/>
    </row>
    <row r="24" spans="2:20" s="101" customFormat="1" ht="32.25" customHeight="1">
      <c r="B24" s="635" t="s">
        <v>453</v>
      </c>
      <c r="C24" s="640" t="s">
        <v>944</v>
      </c>
      <c r="D24" s="643" t="s">
        <v>443</v>
      </c>
      <c r="E24" s="648" t="s">
        <v>603</v>
      </c>
      <c r="F24" s="651"/>
      <c r="G24" s="171"/>
      <c r="M24" s="631"/>
      <c r="T24" s="631"/>
    </row>
    <row r="25" spans="2:20" s="101" customFormat="1" ht="30.75" customHeight="1">
      <c r="B25" s="636" t="s">
        <v>538</v>
      </c>
      <c r="C25" s="640" t="s">
        <v>944</v>
      </c>
      <c r="D25" s="643"/>
      <c r="E25" s="648"/>
      <c r="F25" s="651"/>
      <c r="G25" s="171"/>
      <c r="M25" s="631"/>
      <c r="T25" s="631"/>
    </row>
    <row r="26" spans="2:20" s="101" customFormat="1" ht="32.25" customHeight="1">
      <c r="B26" s="637" t="s">
        <v>539</v>
      </c>
      <c r="C26" s="640" t="s">
        <v>944</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944</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572</v>
      </c>
      <c r="H1" s="118" t="s">
        <v>583</v>
      </c>
    </row>
    <row r="2" spans="1:8">
      <c r="A2" s="12" t="s">
        <v>29</v>
      </c>
      <c r="B2" s="12" t="s">
        <v>27</v>
      </c>
      <c r="C2" s="10">
        <v>2006</v>
      </c>
      <c r="D2" s="12" t="s">
        <v>415</v>
      </c>
      <c r="E2" s="10">
        <f>'2. LRAMVA Threshold'!D9</f>
        <v>0</v>
      </c>
      <c r="F2" s="26" t="s">
        <v>170</v>
      </c>
      <c r="G2" s="12" t="s">
        <v>573</v>
      </c>
      <c r="H2" s="12" t="s">
        <v>591</v>
      </c>
    </row>
    <row r="3" spans="1:8">
      <c r="A3" s="12" t="s">
        <v>370</v>
      </c>
      <c r="B3" s="12" t="s">
        <v>27</v>
      </c>
      <c r="C3" s="10">
        <v>2007</v>
      </c>
      <c r="D3" s="12" t="s">
        <v>416</v>
      </c>
      <c r="E3" s="10">
        <f>'2. LRAMVA Threshold'!D24</f>
        <v>2016</v>
      </c>
      <c r="F3" s="12" t="s">
        <v>547</v>
      </c>
      <c r="G3" s="12" t="s">
        <v>574</v>
      </c>
      <c r="H3" s="12" t="s">
        <v>584</v>
      </c>
    </row>
    <row r="4" spans="1:8">
      <c r="A4" s="12" t="s">
        <v>371</v>
      </c>
      <c r="B4" s="12" t="s">
        <v>28</v>
      </c>
      <c r="C4" s="10">
        <v>2008</v>
      </c>
      <c r="D4" s="12" t="s">
        <v>417</v>
      </c>
      <c r="F4" s="12" t="s">
        <v>169</v>
      </c>
      <c r="G4" s="12" t="s">
        <v>575</v>
      </c>
    </row>
    <row r="5" spans="1:8">
      <c r="A5" s="12" t="s">
        <v>372</v>
      </c>
      <c r="B5" s="12" t="s">
        <v>28</v>
      </c>
      <c r="C5" s="10">
        <v>2009</v>
      </c>
      <c r="F5" s="12" t="s">
        <v>367</v>
      </c>
      <c r="G5" s="12" t="s">
        <v>576</v>
      </c>
    </row>
    <row r="6" spans="1:8">
      <c r="A6" s="12" t="s">
        <v>373</v>
      </c>
      <c r="B6" s="12" t="s">
        <v>28</v>
      </c>
      <c r="C6" s="10">
        <v>2010</v>
      </c>
      <c r="F6" s="12" t="s">
        <v>368</v>
      </c>
      <c r="G6" s="12" t="s">
        <v>577</v>
      </c>
    </row>
    <row r="7" spans="1:8">
      <c r="A7" s="12" t="s">
        <v>374</v>
      </c>
      <c r="B7" s="12" t="s">
        <v>28</v>
      </c>
      <c r="C7" s="10">
        <v>2011</v>
      </c>
      <c r="F7" s="12" t="s">
        <v>369</v>
      </c>
      <c r="G7" s="12" t="s">
        <v>578</v>
      </c>
    </row>
    <row r="8" spans="1:8">
      <c r="A8" s="12" t="s">
        <v>375</v>
      </c>
      <c r="B8" s="12" t="s">
        <v>28</v>
      </c>
      <c r="C8" s="10">
        <v>2012</v>
      </c>
      <c r="F8" s="12" t="s">
        <v>555</v>
      </c>
      <c r="G8" s="12" t="s">
        <v>579</v>
      </c>
    </row>
    <row r="9" spans="1:8">
      <c r="A9" s="12" t="s">
        <v>376</v>
      </c>
      <c r="B9" s="12" t="s">
        <v>28</v>
      </c>
      <c r="C9" s="10">
        <v>2013</v>
      </c>
      <c r="G9" s="12" t="s">
        <v>580</v>
      </c>
    </row>
    <row r="10" spans="1:8">
      <c r="A10" s="12" t="s">
        <v>377</v>
      </c>
      <c r="B10" s="12" t="s">
        <v>28</v>
      </c>
      <c r="C10" s="10">
        <v>2014</v>
      </c>
      <c r="G10" s="12" t="s">
        <v>581</v>
      </c>
    </row>
    <row r="11" spans="1:8">
      <c r="A11" s="12" t="s">
        <v>378</v>
      </c>
      <c r="B11" s="12" t="s">
        <v>28</v>
      </c>
      <c r="C11" s="10">
        <v>2015</v>
      </c>
      <c r="G11" s="12" t="s">
        <v>582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view="pageBreakPreview" zoomScale="60" zoomScaleNormal="84" workbookViewId="0"/>
  </sheetViews>
  <sheetFormatPr defaultColWidth="9" defaultRowHeight="15.75" outlineLevelRow="1"/>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t="s">
        <v>1007</v>
      </c>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1008</v>
      </c>
      <c r="E14" s="128"/>
      <c r="F14" s="122" t="s">
        <v>545</v>
      </c>
      <c r="H14" s="531" t="s">
        <v>1010</v>
      </c>
      <c r="J14" s="122" t="s">
        <v>512</v>
      </c>
      <c r="L14" s="130"/>
      <c r="N14" s="101"/>
      <c r="Q14" s="97"/>
      <c r="R14" s="94"/>
    </row>
    <row r="15" spans="2:22" ht="26.25" customHeight="1" thickBot="1">
      <c r="B15" s="122" t="s">
        <v>423</v>
      </c>
      <c r="C15" s="104"/>
      <c r="D15" s="531" t="s">
        <v>1009</v>
      </c>
      <c r="F15" s="122" t="s">
        <v>413</v>
      </c>
      <c r="G15" s="125"/>
      <c r="H15" s="531" t="s">
        <v>1011</v>
      </c>
      <c r="I15" s="17"/>
      <c r="J15" s="122" t="s">
        <v>513</v>
      </c>
      <c r="L15" s="130"/>
      <c r="M15" s="101"/>
      <c r="Q15" s="106"/>
      <c r="R15" s="94"/>
    </row>
    <row r="16" spans="2:22" ht="28.5" customHeight="1" thickBot="1">
      <c r="B16" s="122" t="s">
        <v>451</v>
      </c>
      <c r="C16" s="104"/>
      <c r="D16" s="532">
        <v>2019</v>
      </c>
      <c r="E16" s="101"/>
      <c r="F16" s="122" t="s">
        <v>433</v>
      </c>
      <c r="G16" s="123"/>
      <c r="H16" s="532" t="s">
        <v>1150</v>
      </c>
      <c r="I16" s="101"/>
      <c r="K16" s="192"/>
      <c r="L16" s="192"/>
      <c r="M16" s="192"/>
      <c r="N16" s="192"/>
      <c r="Q16" s="113"/>
      <c r="R16" s="94"/>
    </row>
    <row r="17" spans="1:21" ht="29.25" customHeight="1">
      <c r="B17" s="122" t="s">
        <v>420</v>
      </c>
      <c r="C17" s="104"/>
      <c r="D17" s="715">
        <v>690183</v>
      </c>
      <c r="E17" s="119"/>
      <c r="F17" s="722" t="s">
        <v>659</v>
      </c>
      <c r="G17" s="192"/>
      <c r="H17" s="716">
        <v>1</v>
      </c>
      <c r="I17" s="17"/>
      <c r="M17" s="192"/>
      <c r="N17" s="192"/>
      <c r="P17" s="97"/>
      <c r="Q17" s="97"/>
      <c r="R17" s="94"/>
    </row>
    <row r="18" spans="1:21" s="28" customFormat="1" ht="29.25" customHeight="1">
      <c r="B18" s="122"/>
      <c r="C18" s="717"/>
      <c r="D18" s="714"/>
      <c r="E18" s="718"/>
      <c r="F18" s="713"/>
      <c r="G18" s="719"/>
      <c r="H18" s="720"/>
      <c r="I18" s="160"/>
      <c r="M18" s="719"/>
      <c r="N18" s="719"/>
      <c r="P18" s="719"/>
      <c r="Q18" s="719"/>
      <c r="R18" s="721"/>
      <c r="T18" s="37"/>
      <c r="U18" s="37"/>
    </row>
    <row r="19" spans="1:21" ht="27.75" customHeight="1" thickBot="1">
      <c r="E19" s="9"/>
      <c r="F19" s="122" t="s">
        <v>434</v>
      </c>
      <c r="G19" s="591" t="s">
        <v>362</v>
      </c>
      <c r="H19" s="239">
        <f>SUM(R55,R58,R61,R64,R67,R70,R73,R76,R79,R82, R85, R88)</f>
        <v>2685062.8034925172</v>
      </c>
      <c r="I19" s="17"/>
      <c r="J19" s="113"/>
      <c r="K19" s="113"/>
      <c r="L19" s="113"/>
      <c r="M19" s="113"/>
      <c r="N19" s="113"/>
      <c r="P19" s="113"/>
      <c r="Q19" s="113"/>
      <c r="R19" s="94"/>
    </row>
    <row r="20" spans="1:21" ht="27.75" customHeight="1" thickBot="1">
      <c r="E20" s="9"/>
      <c r="F20" s="122" t="s">
        <v>435</v>
      </c>
      <c r="G20" s="591" t="s">
        <v>363</v>
      </c>
      <c r="H20" s="129">
        <f>-SUM(R56,R59,R62,R65,R68,R71,R74,R77,R80,R83,R86,R89)</f>
        <v>1293390.5293999999</v>
      </c>
      <c r="I20" s="17"/>
      <c r="J20" s="113"/>
      <c r="P20" s="113"/>
      <c r="Q20" s="113"/>
      <c r="R20" s="94"/>
    </row>
    <row r="21" spans="1:21" ht="27.75" customHeight="1" thickBot="1">
      <c r="C21" s="32"/>
      <c r="D21" s="32"/>
      <c r="E21" s="32"/>
      <c r="F21" s="122" t="s">
        <v>407</v>
      </c>
      <c r="G21" s="591" t="s">
        <v>364</v>
      </c>
      <c r="H21" s="185">
        <f>R91</f>
        <v>29600.583586174544</v>
      </c>
      <c r="I21" s="101"/>
      <c r="P21" s="113"/>
      <c r="Q21" s="113"/>
      <c r="R21" s="94"/>
    </row>
    <row r="22" spans="1:21" ht="27.75" customHeight="1">
      <c r="C22" s="32"/>
      <c r="D22" s="32"/>
      <c r="E22" s="32"/>
      <c r="F22" s="804" t="s">
        <v>507</v>
      </c>
      <c r="G22" s="805" t="s">
        <v>446</v>
      </c>
      <c r="H22" s="806">
        <f>H19-H20+H21</f>
        <v>1421272.8576786919</v>
      </c>
      <c r="I22" s="101"/>
      <c r="P22" s="192"/>
      <c r="Q22" s="192"/>
      <c r="R22" s="94"/>
    </row>
    <row r="23" spans="1:21" ht="35.450000000000003" customHeight="1">
      <c r="C23" s="32"/>
      <c r="D23" s="32"/>
      <c r="E23" s="32"/>
      <c r="F23" s="123" t="s">
        <v>967</v>
      </c>
      <c r="G23" s="847" t="s">
        <v>968</v>
      </c>
      <c r="H23" s="807">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910" t="s">
        <v>665</v>
      </c>
      <c r="C27" s="910"/>
      <c r="D27" s="910"/>
      <c r="E27" s="910"/>
      <c r="F27" s="910"/>
      <c r="G27" s="910"/>
    </row>
    <row r="28" spans="1:21" ht="14.25" customHeight="1">
      <c r="A28" s="28"/>
      <c r="B28" s="537"/>
      <c r="C28" s="537"/>
      <c r="D28" s="527"/>
      <c r="E28" s="527"/>
      <c r="F28" s="527"/>
      <c r="G28" s="537"/>
    </row>
    <row r="29" spans="1:21" s="17" customFormat="1" ht="27" customHeight="1">
      <c r="B29" s="913" t="s">
        <v>504</v>
      </c>
      <c r="C29" s="914"/>
      <c r="D29" s="131" t="s">
        <v>41</v>
      </c>
      <c r="E29" s="132" t="s">
        <v>657</v>
      </c>
      <c r="F29" s="132" t="s">
        <v>407</v>
      </c>
      <c r="G29" s="133" t="s">
        <v>408</v>
      </c>
      <c r="T29" s="134"/>
      <c r="U29" s="134"/>
    </row>
    <row r="30" spans="1:21" ht="20.25" customHeight="1">
      <c r="B30" s="908" t="s">
        <v>29</v>
      </c>
      <c r="C30" s="909"/>
      <c r="D30" s="624" t="s">
        <v>27</v>
      </c>
      <c r="E30" s="136">
        <f>SUM(D55:D90)</f>
        <v>0</v>
      </c>
      <c r="F30" s="767">
        <f>D91</f>
        <v>0</v>
      </c>
      <c r="G30" s="136">
        <f>E30+F30</f>
        <v>0</v>
      </c>
    </row>
    <row r="31" spans="1:21" ht="20.25" customHeight="1">
      <c r="B31" s="908" t="s">
        <v>370</v>
      </c>
      <c r="C31" s="909"/>
      <c r="D31" s="624" t="s">
        <v>27</v>
      </c>
      <c r="E31" s="137">
        <f>SUM(E55:E90)</f>
        <v>898594.34991041571</v>
      </c>
      <c r="F31" s="765">
        <f>E91</f>
        <v>19133.447208772341</v>
      </c>
      <c r="G31" s="137">
        <f>E31+F31</f>
        <v>917727.79711918801</v>
      </c>
    </row>
    <row r="32" spans="1:21" ht="20.25" customHeight="1">
      <c r="B32" s="908" t="s">
        <v>381</v>
      </c>
      <c r="C32" s="909"/>
      <c r="D32" s="624" t="s">
        <v>28</v>
      </c>
      <c r="E32" s="137">
        <f>SUM(F55:F90)</f>
        <v>-116010.8024215161</v>
      </c>
      <c r="F32" s="765">
        <f>F91</f>
        <v>-2462.7761730253219</v>
      </c>
      <c r="G32" s="137">
        <f>E32+F32</f>
        <v>-118473.57859454142</v>
      </c>
    </row>
    <row r="33" spans="2:22" ht="20.25" customHeight="1">
      <c r="B33" s="908" t="s">
        <v>395</v>
      </c>
      <c r="C33" s="909"/>
      <c r="D33" s="624" t="s">
        <v>28</v>
      </c>
      <c r="E33" s="137">
        <f>SUM(G55:G90)</f>
        <v>60054.843731974557</v>
      </c>
      <c r="F33" s="765">
        <f>G91</f>
        <v>1276.2316562146198</v>
      </c>
      <c r="G33" s="137">
        <f>E33+F33</f>
        <v>61331.07538818918</v>
      </c>
    </row>
    <row r="34" spans="2:22" ht="20.25" customHeight="1">
      <c r="B34" s="908" t="s">
        <v>1012</v>
      </c>
      <c r="C34" s="909"/>
      <c r="D34" s="624" t="s">
        <v>28</v>
      </c>
      <c r="E34" s="137">
        <f>SUM(H55:H90)</f>
        <v>64524.273703590879</v>
      </c>
      <c r="F34" s="766">
        <f>H91</f>
        <v>1362.5895451339122</v>
      </c>
      <c r="G34" s="137">
        <f>E34+F34</f>
        <v>65886.863248724796</v>
      </c>
    </row>
    <row r="35" spans="2:22" ht="20.25" customHeight="1">
      <c r="B35" s="908" t="s">
        <v>31</v>
      </c>
      <c r="C35" s="909"/>
      <c r="D35" s="624" t="s">
        <v>28</v>
      </c>
      <c r="E35" s="137">
        <f>SUM(I55:I90)</f>
        <v>387284.17623835593</v>
      </c>
      <c r="F35" s="138">
        <f>I91</f>
        <v>8226.4312058480227</v>
      </c>
      <c r="G35" s="137">
        <f t="shared" ref="G35" si="0">E35+F35</f>
        <v>395510.60744420392</v>
      </c>
    </row>
    <row r="36" spans="2:22" ht="20.25" customHeight="1">
      <c r="B36" s="908" t="s">
        <v>32</v>
      </c>
      <c r="C36" s="909"/>
      <c r="D36" s="624" t="s">
        <v>27</v>
      </c>
      <c r="E36" s="137">
        <f>SUM(J55:J90)</f>
        <v>97225.432929696399</v>
      </c>
      <c r="F36" s="138">
        <f>J91</f>
        <v>2064.6601432309708</v>
      </c>
      <c r="G36" s="137">
        <f>E36+F36</f>
        <v>99290.093072927368</v>
      </c>
    </row>
    <row r="37" spans="2:22" ht="20.25" customHeight="1">
      <c r="B37" s="908"/>
      <c r="C37" s="909"/>
      <c r="D37" s="624"/>
      <c r="E37" s="137">
        <f>SUM(K55:K90)</f>
        <v>0</v>
      </c>
      <c r="F37" s="138">
        <f>K91</f>
        <v>0</v>
      </c>
      <c r="G37" s="137">
        <f t="shared" ref="G37:G40" si="1">E37+F37</f>
        <v>0</v>
      </c>
    </row>
    <row r="38" spans="2:22" ht="20.25" customHeight="1">
      <c r="B38" s="908"/>
      <c r="C38" s="909"/>
      <c r="D38" s="624"/>
      <c r="E38" s="137">
        <f>SUM(L55:L90)</f>
        <v>0</v>
      </c>
      <c r="F38" s="138">
        <f>L91</f>
        <v>0</v>
      </c>
      <c r="G38" s="137">
        <f t="shared" si="1"/>
        <v>0</v>
      </c>
    </row>
    <row r="39" spans="2:22" ht="20.25" customHeight="1">
      <c r="B39" s="908"/>
      <c r="C39" s="909"/>
      <c r="D39" s="624"/>
      <c r="E39" s="137">
        <f>SUM(M55:M90)</f>
        <v>0</v>
      </c>
      <c r="F39" s="138">
        <f>M91</f>
        <v>0</v>
      </c>
      <c r="G39" s="137">
        <f t="shared" si="1"/>
        <v>0</v>
      </c>
    </row>
    <row r="40" spans="2:22" ht="20.25" customHeight="1">
      <c r="B40" s="908"/>
      <c r="C40" s="909"/>
      <c r="D40" s="624"/>
      <c r="E40" s="137">
        <f>SUM(N55:N90)</f>
        <v>0</v>
      </c>
      <c r="F40" s="138">
        <f>N91</f>
        <v>0</v>
      </c>
      <c r="G40" s="137">
        <f t="shared" si="1"/>
        <v>0</v>
      </c>
    </row>
    <row r="41" spans="2:22" ht="20.25" customHeight="1">
      <c r="B41" s="908"/>
      <c r="C41" s="909"/>
      <c r="D41" s="624"/>
      <c r="E41" s="137">
        <f>SUM(O55:O90)</f>
        <v>0</v>
      </c>
      <c r="F41" s="138">
        <f>O91</f>
        <v>0</v>
      </c>
      <c r="G41" s="137">
        <f>E41+F41</f>
        <v>0</v>
      </c>
    </row>
    <row r="42" spans="2:22" ht="20.25" customHeight="1">
      <c r="B42" s="908"/>
      <c r="C42" s="909"/>
      <c r="D42" s="624"/>
      <c r="E42" s="137">
        <f>SUM(P55:P90)</f>
        <v>0</v>
      </c>
      <c r="F42" s="138">
        <f>P91</f>
        <v>0</v>
      </c>
      <c r="G42" s="137">
        <f>E42+F42</f>
        <v>0</v>
      </c>
    </row>
    <row r="43" spans="2:22" ht="20.25" customHeight="1">
      <c r="B43" s="908"/>
      <c r="C43" s="909"/>
      <c r="D43" s="625"/>
      <c r="E43" s="139">
        <f>SUM(Q55:Q90)</f>
        <v>0</v>
      </c>
      <c r="F43" s="140">
        <f>Q91</f>
        <v>0</v>
      </c>
      <c r="G43" s="139">
        <f>E43+F43</f>
        <v>0</v>
      </c>
    </row>
    <row r="44" spans="2:22" s="8" customFormat="1" ht="21" customHeight="1">
      <c r="B44" s="911" t="s">
        <v>26</v>
      </c>
      <c r="C44" s="912"/>
      <c r="D44" s="135"/>
      <c r="E44" s="141">
        <f>SUM(E30:E43)</f>
        <v>1391672.2740925173</v>
      </c>
      <c r="F44" s="141">
        <f>SUM(F30:F43)</f>
        <v>29600.583586174544</v>
      </c>
      <c r="G44" s="141">
        <f>SUM(G30:G43)</f>
        <v>1421272.8576786919</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10" t="s">
        <v>606</v>
      </c>
      <c r="C49" s="910"/>
      <c r="D49" s="910"/>
      <c r="E49" s="910"/>
      <c r="F49" s="910"/>
      <c r="G49" s="910"/>
      <c r="H49" s="910"/>
      <c r="I49" s="910"/>
      <c r="J49" s="910"/>
      <c r="K49" s="910"/>
      <c r="L49" s="910"/>
      <c r="M49" s="604"/>
      <c r="N49" s="103"/>
      <c r="O49" s="103"/>
      <c r="P49" s="103"/>
      <c r="Q49" s="103"/>
      <c r="R49" s="103"/>
      <c r="T49" s="37"/>
      <c r="U49" s="19"/>
      <c r="V49" s="38"/>
    </row>
    <row r="50" spans="2:22" s="28" customFormat="1" ht="41.1" customHeight="1">
      <c r="B50" s="910" t="s">
        <v>559</v>
      </c>
      <c r="C50" s="910"/>
      <c r="D50" s="910"/>
      <c r="E50" s="910"/>
      <c r="F50" s="910"/>
      <c r="G50" s="910"/>
      <c r="H50" s="910"/>
      <c r="I50" s="910"/>
      <c r="J50" s="910"/>
      <c r="K50" s="910"/>
      <c r="L50" s="910"/>
      <c r="M50" s="604"/>
      <c r="N50" s="103"/>
      <c r="O50" s="103"/>
      <c r="P50" s="103"/>
      <c r="Q50" s="103"/>
      <c r="R50" s="103"/>
      <c r="T50" s="37"/>
      <c r="U50" s="19"/>
      <c r="V50" s="38"/>
    </row>
    <row r="51" spans="2:22" s="28" customFormat="1" ht="18" customHeight="1">
      <c r="B51" s="910" t="s">
        <v>951</v>
      </c>
      <c r="C51" s="910"/>
      <c r="D51" s="910"/>
      <c r="E51" s="910"/>
      <c r="F51" s="910"/>
      <c r="G51" s="910"/>
      <c r="H51" s="910"/>
      <c r="I51" s="910"/>
      <c r="J51" s="910"/>
      <c r="K51" s="910"/>
      <c r="L51" s="910"/>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
        <v>381</v>
      </c>
      <c r="G53" s="133" t="s">
        <v>395</v>
      </c>
      <c r="H53" s="133" t="s">
        <v>1012</v>
      </c>
      <c r="I53" s="133" t="s">
        <v>31</v>
      </c>
      <c r="J53" s="133" t="s">
        <v>32</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hidden="1" customHeight="1" outlineLevel="1">
      <c r="B54" s="564"/>
      <c r="C54" s="565"/>
      <c r="D54" s="565" t="str">
        <f>D30</f>
        <v>kWh</v>
      </c>
      <c r="E54" s="565" t="str">
        <f>D31</f>
        <v>kWh</v>
      </c>
      <c r="F54" s="565" t="str">
        <f>D32</f>
        <v>kW</v>
      </c>
      <c r="G54" s="565" t="str">
        <f>D33</f>
        <v>kW</v>
      </c>
      <c r="H54" s="565" t="str">
        <f>D34</f>
        <v>kW</v>
      </c>
      <c r="I54" s="565" t="str">
        <f>D35</f>
        <v>kW</v>
      </c>
      <c r="J54" s="565" t="str">
        <f>D36</f>
        <v>kWh</v>
      </c>
      <c r="K54" s="565">
        <f>D37</f>
        <v>0</v>
      </c>
      <c r="L54" s="565">
        <f>D38</f>
        <v>0</v>
      </c>
      <c r="M54" s="565">
        <f>D39</f>
        <v>0</v>
      </c>
      <c r="N54" s="565">
        <f>D40</f>
        <v>0</v>
      </c>
      <c r="O54" s="565">
        <f>D41</f>
        <v>0</v>
      </c>
      <c r="P54" s="565">
        <f>D42</f>
        <v>0</v>
      </c>
      <c r="Q54" s="565">
        <f>D43</f>
        <v>0</v>
      </c>
      <c r="R54" s="566"/>
      <c r="U54" s="144"/>
    </row>
    <row r="55" spans="2:22" s="17" customFormat="1" hidden="1" outlineLevel="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hidden="1" outlineLevel="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hidden="1" outlineLevel="1">
      <c r="B57" s="611" t="s">
        <v>67</v>
      </c>
      <c r="C57" s="607"/>
      <c r="D57" s="157"/>
      <c r="E57" s="157"/>
      <c r="F57" s="157"/>
      <c r="G57" s="157"/>
      <c r="H57" s="157"/>
      <c r="I57" s="157"/>
      <c r="J57" s="157"/>
      <c r="K57" s="158"/>
      <c r="L57" s="158"/>
      <c r="M57" s="158"/>
      <c r="N57" s="158"/>
      <c r="O57" s="158"/>
      <c r="P57" s="158"/>
      <c r="Q57" s="158"/>
      <c r="R57" s="159"/>
      <c r="U57" s="156"/>
      <c r="V57" s="150"/>
    </row>
    <row r="58" spans="2:22" s="17" customFormat="1" hidden="1" outlineLevel="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hidden="1" outlineLevel="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hidden="1" outlineLevel="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hidden="1" outlineLevel="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hidden="1" outlineLevel="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hidden="1" outlineLevel="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hidden="1" outlineLevel="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hidden="1" outlineLevel="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hidden="1" outlineLevel="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hidden="1" outlineLevel="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hidden="1" outlineLevel="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hidden="1" outlineLevel="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hidden="1" outlineLevel="1">
      <c r="B70" s="151" t="s">
        <v>225</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hidden="1" outlineLevel="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hidden="1" outlineLevel="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hidden="1" outlineLevel="1">
      <c r="B73" s="151" t="s">
        <v>227</v>
      </c>
      <c r="C73" s="524"/>
      <c r="D73" s="153">
        <f>'5.  2015-2027 LRAM'!AE592</f>
        <v>0</v>
      </c>
      <c r="E73" s="153">
        <f>'5.  2015-2027 LRAM'!AF592</f>
        <v>0</v>
      </c>
      <c r="F73" s="153">
        <f>'5.  2015-2027 LRAM'!AG592</f>
        <v>0</v>
      </c>
      <c r="G73" s="153">
        <f>'5.  2015-2027 LRAM'!AH592</f>
        <v>0</v>
      </c>
      <c r="H73" s="153">
        <f>'5.  2015-2027 LRAM'!AI592</f>
        <v>0</v>
      </c>
      <c r="I73" s="153">
        <f>'5.  2015-2027 LRAM'!AJ592</f>
        <v>0</v>
      </c>
      <c r="J73" s="153">
        <f>'5.  2015-2027 LRAM'!AK592</f>
        <v>0</v>
      </c>
      <c r="K73" s="153">
        <f>'5.  2015-2027 LRAM'!AL592</f>
        <v>0</v>
      </c>
      <c r="L73" s="153">
        <f>'5.  2015-2027 LRAM'!AM592</f>
        <v>0</v>
      </c>
      <c r="M73" s="153">
        <f>'5.  2015-2027 LRAM'!AN592</f>
        <v>0</v>
      </c>
      <c r="N73" s="153">
        <f>'5.  2015-2027 LRAM'!AO592</f>
        <v>0</v>
      </c>
      <c r="O73" s="153">
        <f>'5.  2015-2027 LRAM'!AP592</f>
        <v>0</v>
      </c>
      <c r="P73" s="153">
        <f>'5.  2015-2027 LRAM'!AQ592</f>
        <v>0</v>
      </c>
      <c r="Q73" s="153">
        <f>'5.  2015-2027 LRAM'!AR592</f>
        <v>0</v>
      </c>
      <c r="R73" s="154">
        <f>SUM(D73:Q73)</f>
        <v>0</v>
      </c>
      <c r="U73" s="149"/>
      <c r="V73" s="150"/>
    </row>
    <row r="74" spans="2:22" s="160" customFormat="1" hidden="1" outlineLevel="1">
      <c r="B74" s="151" t="s">
        <v>226</v>
      </c>
      <c r="C74" s="152"/>
      <c r="D74" s="153">
        <f>-'5.  2015-2027 LRAM'!AE593</f>
        <v>0</v>
      </c>
      <c r="E74" s="153">
        <f>-'5.  2015-2027 LRAM'!AF593</f>
        <v>0</v>
      </c>
      <c r="F74" s="153">
        <f>-'5.  2015-2027 LRAM'!AG593</f>
        <v>0</v>
      </c>
      <c r="G74" s="153">
        <f>-'5.  2015-2027 LRAM'!AH593</f>
        <v>0</v>
      </c>
      <c r="H74" s="153">
        <f>-'5.  2015-2027 LRAM'!AI593</f>
        <v>0</v>
      </c>
      <c r="I74" s="153">
        <f>-'5.  2015-2027 LRAM'!AJ593</f>
        <v>0</v>
      </c>
      <c r="J74" s="153">
        <f>-'5.  2015-2027 LRAM'!AK593</f>
        <v>0</v>
      </c>
      <c r="K74" s="153">
        <f>-'5.  2015-2027 LRAM'!AL593</f>
        <v>0</v>
      </c>
      <c r="L74" s="153">
        <f>-'5.  2015-2027 LRAM'!AM593</f>
        <v>0</v>
      </c>
      <c r="M74" s="153">
        <f>-'5.  2015-2027 LRAM'!AN593</f>
        <v>0</v>
      </c>
      <c r="N74" s="153">
        <f>-'5.  2015-2027 LRAM'!AO593</f>
        <v>0</v>
      </c>
      <c r="O74" s="153">
        <f>-'5.  2015-2027 LRAM'!AP593</f>
        <v>0</v>
      </c>
      <c r="P74" s="153">
        <f>-'5.  2015-2027 LRAM'!AQ593</f>
        <v>0</v>
      </c>
      <c r="Q74" s="153">
        <f>-'5.  2015-2027 LRAM'!AR593</f>
        <v>0</v>
      </c>
      <c r="R74" s="154">
        <f>SUM(D74:Q74)</f>
        <v>0</v>
      </c>
      <c r="S74" s="155"/>
      <c r="U74" s="149"/>
      <c r="V74" s="150"/>
    </row>
    <row r="75" spans="2:22" s="134" customFormat="1" hidden="1" outlineLevel="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hidden="1" outlineLevel="1">
      <c r="B76" s="151" t="s">
        <v>229</v>
      </c>
      <c r="C76" s="524"/>
      <c r="D76" s="153">
        <f>'5.  2015-2027 LRAM'!AE786</f>
        <v>0</v>
      </c>
      <c r="E76" s="153">
        <f>'5.  2015-2027 LRAM'!AF786</f>
        <v>0</v>
      </c>
      <c r="F76" s="153">
        <f>'5.  2015-2027 LRAM'!AG786</f>
        <v>0</v>
      </c>
      <c r="G76" s="153">
        <f>'5.  2015-2027 LRAM'!AH786</f>
        <v>0</v>
      </c>
      <c r="H76" s="153">
        <f>'5.  2015-2027 LRAM'!AI786</f>
        <v>0</v>
      </c>
      <c r="I76" s="153">
        <f>'5.  2015-2027 LRAM'!AJ786</f>
        <v>0</v>
      </c>
      <c r="J76" s="153">
        <f>'5.  2015-2027 LRAM'!AK786</f>
        <v>0</v>
      </c>
      <c r="K76" s="153">
        <f>'5.  2015-2027 LRAM'!AL786</f>
        <v>0</v>
      </c>
      <c r="L76" s="153">
        <f>'5.  2015-2027 LRAM'!AM786</f>
        <v>0</v>
      </c>
      <c r="M76" s="153">
        <f>'5.  2015-2027 LRAM'!AN786</f>
        <v>0</v>
      </c>
      <c r="N76" s="153">
        <f>'5.  2015-2027 LRAM'!AO786</f>
        <v>0</v>
      </c>
      <c r="O76" s="153">
        <f>'5.  2015-2027 LRAM'!AP786</f>
        <v>0</v>
      </c>
      <c r="P76" s="153">
        <f>'5.  2015-2027 LRAM'!AQ786</f>
        <v>0</v>
      </c>
      <c r="Q76" s="153">
        <f>'5.  2015-2027 LRAM'!AR786</f>
        <v>0</v>
      </c>
      <c r="R76" s="154">
        <f>SUM(D76:Q76)</f>
        <v>0</v>
      </c>
      <c r="U76" s="149"/>
      <c r="V76" s="150"/>
    </row>
    <row r="77" spans="2:22" s="160" customFormat="1" ht="16.5" hidden="1" customHeight="1" outlineLevel="1">
      <c r="B77" s="151" t="s">
        <v>228</v>
      </c>
      <c r="C77" s="152"/>
      <c r="D77" s="153">
        <f>-'5.  2015-2027 LRAM'!AE787</f>
        <v>0</v>
      </c>
      <c r="E77" s="153">
        <f>-'5.  2015-2027 LRAM'!AF787</f>
        <v>0</v>
      </c>
      <c r="F77" s="153">
        <f>-'5.  2015-2027 LRAM'!AG787</f>
        <v>0</v>
      </c>
      <c r="G77" s="153">
        <f>-'5.  2015-2027 LRAM'!AH787</f>
        <v>0</v>
      </c>
      <c r="H77" s="153">
        <f>-'5.  2015-2027 LRAM'!AI787</f>
        <v>0</v>
      </c>
      <c r="I77" s="153">
        <f>-'5.  2015-2027 LRAM'!AJ787</f>
        <v>0</v>
      </c>
      <c r="J77" s="153">
        <f>-'5.  2015-2027 LRAM'!AK787</f>
        <v>0</v>
      </c>
      <c r="K77" s="153">
        <f>-'5.  2015-2027 LRAM'!AL787</f>
        <v>0</v>
      </c>
      <c r="L77" s="153">
        <f>-'5.  2015-2027 LRAM'!AM787</f>
        <v>0</v>
      </c>
      <c r="M77" s="153">
        <f>-'5.  2015-2027 LRAM'!AN787</f>
        <v>0</v>
      </c>
      <c r="N77" s="153">
        <f>-'5.  2015-2027 LRAM'!AO787</f>
        <v>0</v>
      </c>
      <c r="O77" s="153">
        <f>-'5.  2015-2027 LRAM'!AP787</f>
        <v>0</v>
      </c>
      <c r="P77" s="153">
        <f>-'5.  2015-2027 LRAM'!AQ787</f>
        <v>0</v>
      </c>
      <c r="Q77" s="153">
        <f>-'5.  2015-2027 LRAM'!AR787</f>
        <v>0</v>
      </c>
      <c r="R77" s="154">
        <f>SUM(D77:Q77)</f>
        <v>0</v>
      </c>
      <c r="S77" s="155"/>
      <c r="U77" s="149"/>
      <c r="V77" s="150"/>
    </row>
    <row r="78" spans="2:22" s="134" customFormat="1" hidden="1" outlineLevel="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hidden="1" outlineLevel="1">
      <c r="B79" s="151" t="s">
        <v>231</v>
      </c>
      <c r="C79" s="152"/>
      <c r="D79" s="153">
        <f>'5.  2015-2027 LRAM'!AE982</f>
        <v>0</v>
      </c>
      <c r="E79" s="153">
        <f>'5.  2015-2027 LRAM'!AF982</f>
        <v>0</v>
      </c>
      <c r="F79" s="153">
        <f>'5.  2015-2027 LRAM'!AG982</f>
        <v>0</v>
      </c>
      <c r="G79" s="153">
        <f>'5.  2015-2027 LRAM'!AH982</f>
        <v>0</v>
      </c>
      <c r="H79" s="153">
        <f>'5.  2015-2027 LRAM'!AI982</f>
        <v>0</v>
      </c>
      <c r="I79" s="153">
        <f>'5.  2015-2027 LRAM'!AJ982</f>
        <v>0</v>
      </c>
      <c r="J79" s="153">
        <f>'5.  2015-2027 LRAM'!AK982</f>
        <v>0</v>
      </c>
      <c r="K79" s="153">
        <f>'5.  2015-2027 LRAM'!AL982</f>
        <v>0</v>
      </c>
      <c r="L79" s="153">
        <f>'5.  2015-2027 LRAM'!AM982</f>
        <v>0</v>
      </c>
      <c r="M79" s="153">
        <f>'5.  2015-2027 LRAM'!AN982</f>
        <v>0</v>
      </c>
      <c r="N79" s="153">
        <f>'5.  2015-2027 LRAM'!AO982</f>
        <v>0</v>
      </c>
      <c r="O79" s="153">
        <f>'5.  2015-2027 LRAM'!AP982</f>
        <v>0</v>
      </c>
      <c r="P79" s="153">
        <f>'5.  2015-2027 LRAM'!AQ982</f>
        <v>0</v>
      </c>
      <c r="Q79" s="153">
        <f>'5.  2015-2027 LRAM'!AR982</f>
        <v>0</v>
      </c>
      <c r="R79" s="154">
        <f>SUM(D79:Q79)</f>
        <v>0</v>
      </c>
      <c r="U79" s="149"/>
      <c r="V79" s="150"/>
    </row>
    <row r="80" spans="2:22" s="160" customFormat="1" hidden="1" outlineLevel="1">
      <c r="B80" s="151" t="s">
        <v>230</v>
      </c>
      <c r="C80" s="152"/>
      <c r="D80" s="153">
        <f>-'5.  2015-2027 LRAM'!AE983</f>
        <v>0</v>
      </c>
      <c r="E80" s="153">
        <f>-'5.  2015-2027 LRAM'!AF983</f>
        <v>0</v>
      </c>
      <c r="F80" s="153">
        <f>-'5.  2015-2027 LRAM'!AG983</f>
        <v>0</v>
      </c>
      <c r="G80" s="153">
        <f>-'5.  2015-2027 LRAM'!AH983</f>
        <v>0</v>
      </c>
      <c r="H80" s="153">
        <f>-'5.  2015-2027 LRAM'!AI983</f>
        <v>0</v>
      </c>
      <c r="I80" s="153">
        <f>-'5.  2015-2027 LRAM'!AJ983</f>
        <v>0</v>
      </c>
      <c r="J80" s="153">
        <f>-'5.  2015-2027 LRAM'!AK983</f>
        <v>0</v>
      </c>
      <c r="K80" s="153">
        <f>-'5.  2015-2027 LRAM'!AL983</f>
        <v>0</v>
      </c>
      <c r="L80" s="153">
        <f>-'5.  2015-2027 LRAM'!AM983</f>
        <v>0</v>
      </c>
      <c r="M80" s="153">
        <f>-'5.  2015-2027 LRAM'!AN983</f>
        <v>0</v>
      </c>
      <c r="N80" s="153">
        <f>-'5.  2015-2027 LRAM'!AO983</f>
        <v>0</v>
      </c>
      <c r="O80" s="153">
        <f>-'5.  2015-2027 LRAM'!AP983</f>
        <v>0</v>
      </c>
      <c r="P80" s="153">
        <f>-'5.  2015-2027 LRAM'!AQ983</f>
        <v>0</v>
      </c>
      <c r="Q80" s="153">
        <f>-'5.  2015-2027 LRAM'!AR983</f>
        <v>0</v>
      </c>
      <c r="R80" s="154">
        <f>SUM(D80:Q80)</f>
        <v>0</v>
      </c>
      <c r="S80" s="155"/>
      <c r="U80" s="149"/>
      <c r="V80" s="150"/>
    </row>
    <row r="81" spans="2:22" s="134" customFormat="1" collapsed="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LRAM'!AE1178</f>
        <v>0</v>
      </c>
      <c r="E82" s="153">
        <f>'5.  2015-2027 LRAM'!AF1178</f>
        <v>540538.47718853329</v>
      </c>
      <c r="F82" s="153">
        <f>'5.  2015-2027 LRAM'!AG1178</f>
        <v>494173.38030423172</v>
      </c>
      <c r="G82" s="153">
        <f>'5.  2015-2027 LRAM'!AH1178</f>
        <v>29824.401072490364</v>
      </c>
      <c r="H82" s="153">
        <f>'5.  2015-2027 LRAM'!AI1178</f>
        <v>30875.19431193548</v>
      </c>
      <c r="I82" s="153">
        <f>'5.  2015-2027 LRAM'!AJ1178</f>
        <v>191819.81445999726</v>
      </c>
      <c r="J82" s="153">
        <f>'5.  2015-2027 LRAM'!AK1178</f>
        <v>48082.395921595307</v>
      </c>
      <c r="K82" s="153">
        <f>'5.  2015-2027 LRAM'!AL1178</f>
        <v>0</v>
      </c>
      <c r="L82" s="153">
        <f>'5.  2015-2027 LRAM'!AM1178</f>
        <v>0</v>
      </c>
      <c r="M82" s="153">
        <f>'5.  2015-2027 LRAM'!AN1178</f>
        <v>0</v>
      </c>
      <c r="N82" s="153">
        <f>'5.  2015-2027 LRAM'!AO1178</f>
        <v>0</v>
      </c>
      <c r="O82" s="153">
        <f>'5.  2015-2027 LRAM'!AP1178</f>
        <v>0</v>
      </c>
      <c r="P82" s="153">
        <f>'5.  2015-2027 LRAM'!AQ1178</f>
        <v>0</v>
      </c>
      <c r="Q82" s="153">
        <f>'5.  2015-2027 LRAM'!AR1178</f>
        <v>0</v>
      </c>
      <c r="R82" s="154">
        <f>SUM(D82:Q82)</f>
        <v>1335313.6632587833</v>
      </c>
      <c r="T82" s="873"/>
      <c r="U82" s="149"/>
      <c r="V82" s="150"/>
    </row>
    <row r="83" spans="2:22" s="160" customFormat="1">
      <c r="B83" s="151" t="s">
        <v>232</v>
      </c>
      <c r="C83" s="152"/>
      <c r="D83" s="153">
        <f>-'5.  2015-2027 LRAM'!AE1179</f>
        <v>0</v>
      </c>
      <c r="E83" s="153">
        <f>-'5.  2015-2027 LRAM'!AF1179</f>
        <v>-89219.313600000009</v>
      </c>
      <c r="F83" s="153">
        <f>-'5.  2015-2027 LRAM'!AG1179</f>
        <v>-551436.68700000003</v>
      </c>
      <c r="G83" s="153">
        <f>-'5.  2015-2027 LRAM'!AH1179</f>
        <v>0</v>
      </c>
      <c r="H83" s="153">
        <f>-'5.  2015-2027 LRAM'!AI1179</f>
        <v>0</v>
      </c>
      <c r="I83" s="153">
        <f>-'5.  2015-2027 LRAM'!AJ1179</f>
        <v>0</v>
      </c>
      <c r="J83" s="153">
        <f>-'5.  2015-2027 LRAM'!AK1179</f>
        <v>0</v>
      </c>
      <c r="K83" s="153">
        <f>-'5.  2015-2027 LRAM'!AL1179</f>
        <v>0</v>
      </c>
      <c r="L83" s="153">
        <f>-'5.  2015-2027 LRAM'!AM1179</f>
        <v>0</v>
      </c>
      <c r="M83" s="153">
        <f>-'5.  2015-2027 LRAM'!AN1179</f>
        <v>0</v>
      </c>
      <c r="N83" s="153">
        <f>-'5.  2015-2027 LRAM'!AO1179</f>
        <v>0</v>
      </c>
      <c r="O83" s="153">
        <f>-'5.  2015-2027 LRAM'!AP1179</f>
        <v>0</v>
      </c>
      <c r="P83" s="153">
        <f>-'5.  2015-2027 LRAM'!AQ1179</f>
        <v>0</v>
      </c>
      <c r="Q83" s="153">
        <f>-'5.  2015-2027 LRAM'!AR1179</f>
        <v>0</v>
      </c>
      <c r="R83" s="154">
        <f>SUM(D83:Q83)</f>
        <v>-640656.00060000003</v>
      </c>
      <c r="S83" s="872"/>
      <c r="T83" s="873"/>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T84" s="873"/>
      <c r="U84" s="156"/>
      <c r="V84" s="150"/>
    </row>
    <row r="85" spans="2:22" s="160" customFormat="1">
      <c r="B85" s="151" t="s">
        <v>705</v>
      </c>
      <c r="C85" s="524"/>
      <c r="D85" s="153">
        <f>'5.  2015-2027 LRAM'!AE1374</f>
        <v>0</v>
      </c>
      <c r="E85" s="153">
        <f>'5.  2015-2027 LRAM'!AF1374</f>
        <v>538102.05512188247</v>
      </c>
      <c r="F85" s="153">
        <f>'5.  2015-2027 LRAM'!AG1374</f>
        <v>503160.16427425225</v>
      </c>
      <c r="G85" s="153">
        <f>'5.  2015-2027 LRAM'!AH1374</f>
        <v>30230.442659484197</v>
      </c>
      <c r="H85" s="153">
        <f>'5.  2015-2027 LRAM'!AI1374</f>
        <v>33649.079391655403</v>
      </c>
      <c r="I85" s="153">
        <f>'5.  2015-2027 LRAM'!AJ1374</f>
        <v>195464.36177835864</v>
      </c>
      <c r="J85" s="153">
        <f>'5.  2015-2027 LRAM'!AK1374</f>
        <v>49143.037008101091</v>
      </c>
      <c r="K85" s="153">
        <f>'5.  2015-2027 LRAM'!AL1374</f>
        <v>0</v>
      </c>
      <c r="L85" s="153">
        <f>'5.  2015-2027 LRAM'!AM1374</f>
        <v>0</v>
      </c>
      <c r="M85" s="153">
        <f>'5.  2015-2027 LRAM'!AN1374</f>
        <v>0</v>
      </c>
      <c r="N85" s="153">
        <f>'5.  2015-2027 LRAM'!AO1374</f>
        <v>0</v>
      </c>
      <c r="O85" s="153">
        <f>'5.  2015-2027 LRAM'!AP1374</f>
        <v>0</v>
      </c>
      <c r="P85" s="153">
        <f>'5.  2015-2027 LRAM'!AQ1374</f>
        <v>0</v>
      </c>
      <c r="Q85" s="153">
        <f>'5.  2015-2027 LRAM'!AR1374</f>
        <v>0</v>
      </c>
      <c r="R85" s="154">
        <f>SUM(D85:Q85)</f>
        <v>1349749.1402337342</v>
      </c>
      <c r="T85" s="873"/>
      <c r="U85" s="149"/>
      <c r="V85" s="150"/>
    </row>
    <row r="86" spans="2:22" s="160" customFormat="1">
      <c r="B86" s="151" t="s">
        <v>706</v>
      </c>
      <c r="C86" s="152"/>
      <c r="D86" s="153">
        <f>-'5.  2015-2027 LRAM'!AE1375</f>
        <v>0</v>
      </c>
      <c r="E86" s="153">
        <f>-'5.  2015-2027 LRAM'!AF1375</f>
        <v>-90826.868799999997</v>
      </c>
      <c r="F86" s="153">
        <f>-'5.  2015-2027 LRAM'!AG1375</f>
        <v>-561907.66</v>
      </c>
      <c r="G86" s="153">
        <f>-'5.  2015-2027 LRAM'!AH1375</f>
        <v>0</v>
      </c>
      <c r="H86" s="153">
        <f>-'5.  2015-2027 LRAM'!AI1375</f>
        <v>0</v>
      </c>
      <c r="I86" s="153">
        <f>-'5.  2015-2027 LRAM'!AJ1375</f>
        <v>0</v>
      </c>
      <c r="J86" s="153">
        <f>-'5.  2015-2027 LRAM'!AK1375</f>
        <v>0</v>
      </c>
      <c r="K86" s="153">
        <f>-'5.  2015-2027 LRAM'!AL1375</f>
        <v>0</v>
      </c>
      <c r="L86" s="153">
        <f>-'5.  2015-2027 LRAM'!AM1375</f>
        <v>0</v>
      </c>
      <c r="M86" s="153">
        <f>-'5.  2015-2027 LRAM'!AN1375</f>
        <v>0</v>
      </c>
      <c r="N86" s="153">
        <f>-'5.  2015-2027 LRAM'!AO1375</f>
        <v>0</v>
      </c>
      <c r="O86" s="153">
        <f>-'5.  2015-2027 LRAM'!AP1375</f>
        <v>0</v>
      </c>
      <c r="P86" s="153">
        <f>-'5.  2015-2027 LRAM'!AQ1375</f>
        <v>0</v>
      </c>
      <c r="Q86" s="153">
        <f>-'5.  2015-2027 LRAM'!AR1375</f>
        <v>0</v>
      </c>
      <c r="R86" s="154">
        <f>SUM(D86:Q86)</f>
        <v>-652734.52879999997</v>
      </c>
      <c r="S86" s="872"/>
      <c r="T86" s="873"/>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T87" s="873"/>
      <c r="U87" s="156"/>
      <c r="V87" s="150"/>
    </row>
    <row r="88" spans="2:22" s="160" customFormat="1">
      <c r="B88" s="151" t="s">
        <v>707</v>
      </c>
      <c r="C88" s="524"/>
      <c r="D88" s="153">
        <f>'5.  2015-2027 LRAM'!AE1569</f>
        <v>0</v>
      </c>
      <c r="E88" s="153">
        <f>'5.  2015-2027 LRAM'!AF1569</f>
        <v>0</v>
      </c>
      <c r="F88" s="153">
        <f>'5.  2015-2027 LRAM'!AG1569</f>
        <v>0</v>
      </c>
      <c r="G88" s="153">
        <f>'5.  2015-2027 LRAM'!AH1569</f>
        <v>0</v>
      </c>
      <c r="H88" s="153">
        <f>'5.  2015-2027 LRAM'!AI1569</f>
        <v>0</v>
      </c>
      <c r="I88" s="153">
        <f>'5.  2015-2027 LRAM'!AJ1569</f>
        <v>0</v>
      </c>
      <c r="J88" s="153">
        <f>'5.  2015-2027 LRAM'!AK1569</f>
        <v>0</v>
      </c>
      <c r="K88" s="153">
        <f>'5.  2015-2027 LRAM'!AL1569</f>
        <v>0</v>
      </c>
      <c r="L88" s="153">
        <f>'5.  2015-2027 LRAM'!AM1569</f>
        <v>0</v>
      </c>
      <c r="M88" s="153">
        <f>'5.  2015-2027 LRAM'!AN1569</f>
        <v>0</v>
      </c>
      <c r="N88" s="153">
        <f>'5.  2015-2027 LRAM'!AO1569</f>
        <v>0</v>
      </c>
      <c r="O88" s="153">
        <f>'5.  2015-2027 LRAM'!AP1569</f>
        <v>0</v>
      </c>
      <c r="P88" s="153">
        <f>'5.  2015-2027 LRAM'!AQ1569</f>
        <v>0</v>
      </c>
      <c r="Q88" s="153">
        <f>'5.  2015-2027 LRAM'!AR1569</f>
        <v>0</v>
      </c>
      <c r="R88" s="154">
        <f>SUM(D88:Q88)</f>
        <v>0</v>
      </c>
      <c r="T88" s="873"/>
      <c r="U88" s="149"/>
      <c r="V88" s="150"/>
    </row>
    <row r="89" spans="2:22" s="160" customFormat="1">
      <c r="B89" s="151" t="s">
        <v>708</v>
      </c>
      <c r="C89" s="152"/>
      <c r="D89" s="153">
        <f>-'5.  2015-2027 LRAM'!AE1570</f>
        <v>0</v>
      </c>
      <c r="E89" s="153">
        <f>-'5.  2015-2027 LRAM'!AF1570</f>
        <v>0</v>
      </c>
      <c r="F89" s="153">
        <f>-'5.  2015-2027 LRAM'!AG1570</f>
        <v>0</v>
      </c>
      <c r="G89" s="153">
        <f>-'5.  2015-2027 LRAM'!AH1570</f>
        <v>0</v>
      </c>
      <c r="H89" s="153">
        <f>-'5.  2015-2027 LRAM'!AI1570</f>
        <v>0</v>
      </c>
      <c r="I89" s="153">
        <f>-'5.  2015-2027 LRAM'!AJ1570</f>
        <v>0</v>
      </c>
      <c r="J89" s="153">
        <f>-'5.  2015-2027 LRAM'!AK1570</f>
        <v>0</v>
      </c>
      <c r="K89" s="153">
        <f>-'5.  2015-2027 LRAM'!AL1570</f>
        <v>0</v>
      </c>
      <c r="L89" s="153">
        <f>-'5.  2015-2027 LRAM'!AM1570</f>
        <v>0</v>
      </c>
      <c r="M89" s="153">
        <f>-'5.  2015-2027 LRAM'!AN1570</f>
        <v>0</v>
      </c>
      <c r="N89" s="153">
        <f>-'5.  2015-2027 LRAM'!AO1570</f>
        <v>0</v>
      </c>
      <c r="O89" s="153">
        <f>-'5.  2015-2027 LRAM'!AP1570</f>
        <v>0</v>
      </c>
      <c r="P89" s="153">
        <f>-'5.  2015-2027 LRAM'!AQ1570</f>
        <v>0</v>
      </c>
      <c r="Q89" s="153">
        <f>-'5.  2015-2027 LRAM'!AR1570</f>
        <v>0</v>
      </c>
      <c r="R89" s="154">
        <f>SUM(D89:Q89)</f>
        <v>0</v>
      </c>
      <c r="S89" s="872"/>
      <c r="T89" s="873"/>
      <c r="U89" s="149"/>
      <c r="V89" s="150"/>
    </row>
    <row r="90" spans="2:22" s="134" customFormat="1">
      <c r="B90" s="757"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19133.447208772341</v>
      </c>
      <c r="F91" s="665">
        <f>'6.  Carrying Charges'!K192</f>
        <v>-2462.7761730253219</v>
      </c>
      <c r="G91" s="665">
        <f>'6.  Carrying Charges'!L192</f>
        <v>1276.2316562146198</v>
      </c>
      <c r="H91" s="665">
        <f>'6.  Carrying Charges'!M192</f>
        <v>1362.5895451339122</v>
      </c>
      <c r="I91" s="665">
        <f>'6.  Carrying Charges'!N192</f>
        <v>8226.4312058480227</v>
      </c>
      <c r="J91" s="665">
        <f>'6.  Carrying Charges'!O192</f>
        <v>2064.6601432309708</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29600.583586174544</v>
      </c>
      <c r="U91" s="149"/>
      <c r="V91" s="150"/>
    </row>
    <row r="92" spans="2:22" s="160" customFormat="1" ht="36.6" customHeight="1">
      <c r="B92" s="764" t="s">
        <v>942</v>
      </c>
      <c r="C92" s="610"/>
      <c r="D92" s="797">
        <f>SUM(D55:D89)+D91</f>
        <v>0</v>
      </c>
      <c r="E92" s="797">
        <f t="shared" ref="E92:R92" si="2">SUM(E55:E89)+E91</f>
        <v>917727.79711918801</v>
      </c>
      <c r="F92" s="797">
        <f t="shared" si="2"/>
        <v>-118473.57859454142</v>
      </c>
      <c r="G92" s="797">
        <f t="shared" si="2"/>
        <v>61331.07538818918</v>
      </c>
      <c r="H92" s="797">
        <f t="shared" si="2"/>
        <v>65886.863248724796</v>
      </c>
      <c r="I92" s="797">
        <f t="shared" si="2"/>
        <v>395510.60744420392</v>
      </c>
      <c r="J92" s="797">
        <f t="shared" si="2"/>
        <v>99290.093072927368</v>
      </c>
      <c r="K92" s="797">
        <f t="shared" si="2"/>
        <v>0</v>
      </c>
      <c r="L92" s="797">
        <f t="shared" si="2"/>
        <v>0</v>
      </c>
      <c r="M92" s="797">
        <f t="shared" si="2"/>
        <v>0</v>
      </c>
      <c r="N92" s="797">
        <f t="shared" si="2"/>
        <v>0</v>
      </c>
      <c r="O92" s="797">
        <f t="shared" si="2"/>
        <v>0</v>
      </c>
      <c r="P92" s="797">
        <f t="shared" si="2"/>
        <v>0</v>
      </c>
      <c r="Q92" s="797">
        <f t="shared" si="2"/>
        <v>0</v>
      </c>
      <c r="R92" s="797">
        <f t="shared" si="2"/>
        <v>1421272.8576786919</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8" t="s">
        <v>907</v>
      </c>
      <c r="C95" s="809"/>
      <c r="D95" s="809"/>
      <c r="E95" s="810"/>
      <c r="F95" s="810"/>
      <c r="G95" s="810"/>
      <c r="H95" s="810"/>
      <c r="I95" s="810"/>
      <c r="J95" s="810"/>
      <c r="K95" s="810"/>
      <c r="L95" s="811"/>
      <c r="M95" s="153"/>
      <c r="N95" s="153"/>
      <c r="O95" s="153"/>
      <c r="P95" s="153"/>
      <c r="Q95" s="153"/>
      <c r="R95" s="153"/>
      <c r="U95" s="156"/>
      <c r="V95" s="150"/>
    </row>
    <row r="96" spans="2:22" s="134" customFormat="1" ht="59.1" customHeight="1">
      <c r="B96" s="906" t="s">
        <v>952</v>
      </c>
      <c r="C96" s="906"/>
      <c r="D96" s="906"/>
      <c r="E96" s="906"/>
      <c r="F96" s="906"/>
      <c r="G96" s="906"/>
      <c r="H96" s="906"/>
      <c r="I96" s="906"/>
      <c r="J96" s="906"/>
      <c r="K96" s="906"/>
      <c r="L96" s="906"/>
      <c r="M96" s="818"/>
      <c r="N96" s="818"/>
      <c r="O96" s="818"/>
      <c r="P96" s="818"/>
      <c r="Q96" s="818"/>
      <c r="R96" s="818"/>
      <c r="U96" s="156"/>
      <c r="V96" s="150"/>
    </row>
    <row r="97" spans="2:22" s="134" customFormat="1" ht="27.6" customHeight="1">
      <c r="B97" s="907" t="s">
        <v>953</v>
      </c>
      <c r="C97" s="907"/>
      <c r="D97" s="907"/>
      <c r="E97" s="907"/>
      <c r="F97" s="907"/>
      <c r="G97" s="907"/>
      <c r="H97" s="907"/>
      <c r="I97" s="907"/>
      <c r="J97" s="907"/>
      <c r="K97" s="907"/>
      <c r="L97" s="907"/>
      <c r="M97" s="818"/>
      <c r="N97" s="818"/>
      <c r="O97" s="818"/>
      <c r="P97" s="818"/>
      <c r="Q97" s="818"/>
      <c r="R97" s="818"/>
      <c r="U97" s="156"/>
      <c r="V97" s="150"/>
    </row>
    <row r="98" spans="2:22" s="134" customFormat="1" ht="33.6" customHeight="1">
      <c r="B98" s="907" t="s">
        <v>954</v>
      </c>
      <c r="C98" s="907"/>
      <c r="D98" s="907"/>
      <c r="E98" s="907"/>
      <c r="F98" s="907"/>
      <c r="G98" s="907"/>
      <c r="H98" s="907"/>
      <c r="I98" s="907"/>
      <c r="J98" s="907"/>
      <c r="K98" s="907"/>
      <c r="L98" s="907"/>
      <c r="M98" s="817"/>
      <c r="N98" s="817"/>
      <c r="O98" s="817"/>
      <c r="P98" s="817"/>
      <c r="Q98" s="817"/>
      <c r="R98" s="817"/>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6" t="s">
        <v>34</v>
      </c>
      <c r="C100" s="796" t="s">
        <v>514</v>
      </c>
      <c r="D100" s="133" t="str">
        <f>IF($B$30&lt;&gt;"",$B$30,"")</f>
        <v>Residential</v>
      </c>
      <c r="E100" s="133" t="str">
        <f>IF($B$31&lt;&gt;"",$B$31,"")</f>
        <v>GS&lt;50 kW</v>
      </c>
      <c r="F100" s="133" t="str">
        <f>+F53</f>
        <v>General Service 50 to 4,999 kW</v>
      </c>
      <c r="G100" s="133" t="str">
        <f t="shared" ref="G100:J100" si="3">+G53</f>
        <v>Large Use</v>
      </c>
      <c r="H100" s="133" t="str">
        <f t="shared" si="3"/>
        <v>Large Use 2</v>
      </c>
      <c r="I100" s="133" t="str">
        <f t="shared" si="3"/>
        <v>Street Lighting</v>
      </c>
      <c r="J100" s="133" t="str">
        <f t="shared" si="3"/>
        <v>Unmetered Scattered Load</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930</v>
      </c>
      <c r="C101" s="524"/>
      <c r="D101" s="153">
        <f>'5.  2015-2027 LRAM'!AE1603</f>
        <v>0</v>
      </c>
      <c r="E101" s="153">
        <f>'5.  2015-2027 LRAM'!AF1603</f>
        <v>0</v>
      </c>
      <c r="F101" s="153">
        <f>'5.  2015-2027 LRAM'!AG1603</f>
        <v>0</v>
      </c>
      <c r="G101" s="153">
        <f>'5.  2015-2027 LRAM'!AH1603</f>
        <v>0</v>
      </c>
      <c r="H101" s="153">
        <f>'5.  2015-2027 LRAM'!AI1603</f>
        <v>0</v>
      </c>
      <c r="I101" s="153">
        <f>'5.  2015-2027 LRAM'!AJ1603</f>
        <v>0</v>
      </c>
      <c r="J101" s="153">
        <f>'5.  2015-2027 LRAM'!AK1603</f>
        <v>0</v>
      </c>
      <c r="K101" s="153">
        <f>'5.  2015-2027 LRAM'!AL1603</f>
        <v>0</v>
      </c>
      <c r="L101" s="153">
        <f>'5.  2015-2027 LRAM'!AM1603</f>
        <v>0</v>
      </c>
      <c r="M101" s="153">
        <f>'5.  2015-2027 LRAM'!AN1603</f>
        <v>0</v>
      </c>
      <c r="N101" s="153">
        <f>'5.  2015-2027 LRAM'!AO1603</f>
        <v>0</v>
      </c>
      <c r="O101" s="153">
        <f>'5.  2015-2027 LRAM'!AP1603</f>
        <v>0</v>
      </c>
      <c r="P101" s="153">
        <f>'5.  2015-2027 LRAM'!AQ1603</f>
        <v>0</v>
      </c>
      <c r="Q101" s="153">
        <f>'5.  2015-2027 LRAM'!AR1603</f>
        <v>0</v>
      </c>
      <c r="R101" s="154">
        <f>SUM(D101:Q101)</f>
        <v>0</v>
      </c>
      <c r="U101" s="149"/>
      <c r="V101" s="150"/>
    </row>
    <row r="102" spans="2:22" s="160" customFormat="1">
      <c r="B102" s="151" t="s">
        <v>931</v>
      </c>
      <c r="C102" s="152"/>
      <c r="D102" s="153">
        <f>-'5.  2015-2027 LRAM'!AE1604</f>
        <v>0</v>
      </c>
      <c r="E102" s="153">
        <f>-'5.  2015-2027 LRAM'!AF1604</f>
        <v>0</v>
      </c>
      <c r="F102" s="153">
        <f>-'5.  2015-2027 LRAM'!AG1604</f>
        <v>0</v>
      </c>
      <c r="G102" s="153">
        <f>-'5.  2015-2027 LRAM'!AH1604</f>
        <v>0</v>
      </c>
      <c r="H102" s="153">
        <f>-'5.  2015-2027 LRAM'!AI1604</f>
        <v>0</v>
      </c>
      <c r="I102" s="153">
        <f>-'5.  2015-2027 LRAM'!AJ1604</f>
        <v>0</v>
      </c>
      <c r="J102" s="153">
        <f>-'5.  2015-2027 LRAM'!AK1604</f>
        <v>0</v>
      </c>
      <c r="K102" s="153">
        <f>-'5.  2015-2027 LRAM'!AL1604</f>
        <v>0</v>
      </c>
      <c r="L102" s="153">
        <f>-'5.  2015-2027 LRAM'!AM1604</f>
        <v>0</v>
      </c>
      <c r="M102" s="153">
        <f>-'5.  2015-2027 LRAM'!AN1604</f>
        <v>0</v>
      </c>
      <c r="N102" s="153">
        <f>-'5.  2015-2027 LRAM'!AO1604</f>
        <v>0</v>
      </c>
      <c r="O102" s="153">
        <f>-'5.  2015-2027 LRAM'!AP1604</f>
        <v>0</v>
      </c>
      <c r="P102" s="153">
        <f>-'5.  2015-2027 LRAM'!AQ1604</f>
        <v>0</v>
      </c>
      <c r="Q102" s="153">
        <f>-'5.  2015-2027 LRAM'!AR1604</f>
        <v>0</v>
      </c>
      <c r="R102" s="154">
        <f>SUM(D102:Q102)</f>
        <v>0</v>
      </c>
      <c r="S102" s="155"/>
      <c r="U102" s="149"/>
      <c r="V102" s="150"/>
    </row>
    <row r="103" spans="2:22" s="160" customFormat="1">
      <c r="B103" s="843" t="s">
        <v>961</v>
      </c>
      <c r="C103" s="844"/>
      <c r="D103" s="845">
        <f>SUM(D101:D102)</f>
        <v>0</v>
      </c>
      <c r="E103" s="845">
        <f t="shared" ref="E103:Q103" si="4">SUM(E101:E102)</f>
        <v>0</v>
      </c>
      <c r="F103" s="845">
        <f t="shared" si="4"/>
        <v>0</v>
      </c>
      <c r="G103" s="845">
        <f t="shared" si="4"/>
        <v>0</v>
      </c>
      <c r="H103" s="845">
        <f t="shared" si="4"/>
        <v>0</v>
      </c>
      <c r="I103" s="845">
        <f t="shared" si="4"/>
        <v>0</v>
      </c>
      <c r="J103" s="845">
        <f t="shared" si="4"/>
        <v>0</v>
      </c>
      <c r="K103" s="845">
        <f t="shared" si="4"/>
        <v>0</v>
      </c>
      <c r="L103" s="845">
        <f t="shared" si="4"/>
        <v>0</v>
      </c>
      <c r="M103" s="845">
        <f t="shared" si="4"/>
        <v>0</v>
      </c>
      <c r="N103" s="845">
        <f t="shared" si="4"/>
        <v>0</v>
      </c>
      <c r="O103" s="845">
        <f t="shared" si="4"/>
        <v>0</v>
      </c>
      <c r="P103" s="845">
        <f t="shared" si="4"/>
        <v>0</v>
      </c>
      <c r="Q103" s="845">
        <f t="shared" si="4"/>
        <v>0</v>
      </c>
      <c r="R103" s="846">
        <f>SUM(R101:R102)</f>
        <v>0</v>
      </c>
      <c r="S103" s="155"/>
      <c r="U103" s="149"/>
      <c r="V103" s="150"/>
    </row>
    <row r="104" spans="2:22" s="134" customFormat="1">
      <c r="B104" s="835" t="s">
        <v>67</v>
      </c>
      <c r="C104" s="665"/>
      <c r="D104" s="836"/>
      <c r="E104" s="836"/>
      <c r="F104" s="836"/>
      <c r="G104" s="836"/>
      <c r="H104" s="836"/>
      <c r="I104" s="836"/>
      <c r="J104" s="836"/>
      <c r="K104" s="837"/>
      <c r="L104" s="837"/>
      <c r="M104" s="837"/>
      <c r="N104" s="837"/>
      <c r="O104" s="837"/>
      <c r="P104" s="837"/>
      <c r="Q104" s="837"/>
      <c r="R104" s="841"/>
      <c r="U104" s="156"/>
      <c r="V104" s="150"/>
    </row>
    <row r="105" spans="2:22" s="160" customFormat="1">
      <c r="B105" s="151" t="s">
        <v>932</v>
      </c>
      <c r="C105" s="152"/>
      <c r="D105" s="153">
        <f>'5.  2015-2027 LRAM'!AE1629</f>
        <v>0</v>
      </c>
      <c r="E105" s="153">
        <f>'5.  2015-2027 LRAM'!AF1629</f>
        <v>0</v>
      </c>
      <c r="F105" s="153">
        <f>'5.  2015-2027 LRAM'!AG1629</f>
        <v>0</v>
      </c>
      <c r="G105" s="153">
        <f>'5.  2015-2027 LRAM'!AH1629</f>
        <v>0</v>
      </c>
      <c r="H105" s="153">
        <f>'5.  2015-2027 LRAM'!AI1629</f>
        <v>0</v>
      </c>
      <c r="I105" s="153">
        <f>'5.  2015-2027 LRAM'!AJ1629</f>
        <v>0</v>
      </c>
      <c r="J105" s="153">
        <f>'5.  2015-2027 LRAM'!AK1629</f>
        <v>0</v>
      </c>
      <c r="K105" s="153">
        <f>'5.  2015-2027 LRAM'!AL1629</f>
        <v>0</v>
      </c>
      <c r="L105" s="153">
        <f>'5.  2015-2027 LRAM'!AM1629</f>
        <v>0</v>
      </c>
      <c r="M105" s="153">
        <f>'5.  2015-2027 LRAM'!AN1629</f>
        <v>0</v>
      </c>
      <c r="N105" s="153">
        <f>'5.  2015-2027 LRAM'!AO1629</f>
        <v>0</v>
      </c>
      <c r="O105" s="153">
        <f>'5.  2015-2027 LRAM'!AP1629</f>
        <v>0</v>
      </c>
      <c r="P105" s="153">
        <f>'5.  2015-2027 LRAM'!AQ1629</f>
        <v>0</v>
      </c>
      <c r="Q105" s="153">
        <f>'5.  2015-2027 LRAM'!AR1629</f>
        <v>0</v>
      </c>
      <c r="R105" s="154">
        <f>SUM(D105:Q105)</f>
        <v>0</v>
      </c>
      <c r="U105" s="149"/>
      <c r="V105" s="150"/>
    </row>
    <row r="106" spans="2:22" s="160" customFormat="1">
      <c r="B106" s="151" t="s">
        <v>933</v>
      </c>
      <c r="C106" s="152"/>
      <c r="D106" s="153">
        <f>-'5.  2015-2027 LRAM'!AE1630</f>
        <v>0</v>
      </c>
      <c r="E106" s="153">
        <f>-'5.  2015-2027 LRAM'!AF1630</f>
        <v>0</v>
      </c>
      <c r="F106" s="153">
        <f>-'5.  2015-2027 LRAM'!AG1630</f>
        <v>0</v>
      </c>
      <c r="G106" s="153">
        <f>-'5.  2015-2027 LRAM'!AH1630</f>
        <v>0</v>
      </c>
      <c r="H106" s="153">
        <f>-'5.  2015-2027 LRAM'!AI1630</f>
        <v>0</v>
      </c>
      <c r="I106" s="153">
        <f>-'5.  2015-2027 LRAM'!AJ1630</f>
        <v>0</v>
      </c>
      <c r="J106" s="153">
        <f>-'5.  2015-2027 LRAM'!AK1630</f>
        <v>0</v>
      </c>
      <c r="K106" s="153">
        <f>-'5.  2015-2027 LRAM'!AL1630</f>
        <v>0</v>
      </c>
      <c r="L106" s="153">
        <f>-'5.  2015-2027 LRAM'!AM1630</f>
        <v>0</v>
      </c>
      <c r="M106" s="153">
        <f>-'5.  2015-2027 LRAM'!AN1630</f>
        <v>0</v>
      </c>
      <c r="N106" s="153">
        <f>-'5.  2015-2027 LRAM'!AO1630</f>
        <v>0</v>
      </c>
      <c r="O106" s="153">
        <f>-'5.  2015-2027 LRAM'!AP1630</f>
        <v>0</v>
      </c>
      <c r="P106" s="153">
        <f>-'5.  2015-2027 LRAM'!AQ1630</f>
        <v>0</v>
      </c>
      <c r="Q106" s="153">
        <f>-'5.  2015-2027 LRAM'!AR1630</f>
        <v>0</v>
      </c>
      <c r="R106" s="154">
        <f>SUM(D106:Q106)</f>
        <v>0</v>
      </c>
      <c r="S106" s="155"/>
      <c r="U106" s="149"/>
      <c r="V106" s="150"/>
    </row>
    <row r="107" spans="2:22" s="160" customFormat="1">
      <c r="B107" s="843" t="s">
        <v>962</v>
      </c>
      <c r="C107" s="844"/>
      <c r="D107" s="845">
        <f>SUM(D105:D106)</f>
        <v>0</v>
      </c>
      <c r="E107" s="845">
        <f t="shared" ref="E107:Q107" si="5">SUM(E105:E106)</f>
        <v>0</v>
      </c>
      <c r="F107" s="845">
        <f t="shared" si="5"/>
        <v>0</v>
      </c>
      <c r="G107" s="845">
        <f t="shared" si="5"/>
        <v>0</v>
      </c>
      <c r="H107" s="845">
        <f t="shared" si="5"/>
        <v>0</v>
      </c>
      <c r="I107" s="845">
        <f t="shared" si="5"/>
        <v>0</v>
      </c>
      <c r="J107" s="845">
        <f t="shared" si="5"/>
        <v>0</v>
      </c>
      <c r="K107" s="845">
        <f t="shared" si="5"/>
        <v>0</v>
      </c>
      <c r="L107" s="845">
        <f t="shared" si="5"/>
        <v>0</v>
      </c>
      <c r="M107" s="845">
        <f t="shared" si="5"/>
        <v>0</v>
      </c>
      <c r="N107" s="845">
        <f t="shared" si="5"/>
        <v>0</v>
      </c>
      <c r="O107" s="845">
        <f t="shared" si="5"/>
        <v>0</v>
      </c>
      <c r="P107" s="845">
        <f t="shared" si="5"/>
        <v>0</v>
      </c>
      <c r="Q107" s="845">
        <f t="shared" si="5"/>
        <v>0</v>
      </c>
      <c r="R107" s="846">
        <f>SUM(R105:R106)</f>
        <v>0</v>
      </c>
      <c r="S107" s="155"/>
      <c r="U107" s="149"/>
      <c r="V107" s="150"/>
    </row>
    <row r="108" spans="2:22" s="134" customFormat="1">
      <c r="B108" s="835" t="s">
        <v>67</v>
      </c>
      <c r="C108" s="665"/>
      <c r="D108" s="836"/>
      <c r="E108" s="836"/>
      <c r="F108" s="836"/>
      <c r="G108" s="836"/>
      <c r="H108" s="836"/>
      <c r="I108" s="836"/>
      <c r="J108" s="836"/>
      <c r="K108" s="837"/>
      <c r="L108" s="837"/>
      <c r="M108" s="837"/>
      <c r="N108" s="837"/>
      <c r="O108" s="837"/>
      <c r="P108" s="837"/>
      <c r="Q108" s="837"/>
      <c r="R108" s="841"/>
      <c r="U108" s="156"/>
      <c r="V108" s="150"/>
    </row>
    <row r="109" spans="2:22" s="160" customFormat="1">
      <c r="B109" s="151" t="s">
        <v>934</v>
      </c>
      <c r="C109" s="152"/>
      <c r="D109" s="153">
        <f>'5.  2015-2027 LRAM'!AE1656</f>
        <v>0</v>
      </c>
      <c r="E109" s="153">
        <f>'5.  2015-2027 LRAM'!AF1656</f>
        <v>0</v>
      </c>
      <c r="F109" s="153">
        <f>'5.  2015-2027 LRAM'!AG1656</f>
        <v>0</v>
      </c>
      <c r="G109" s="153">
        <f>'5.  2015-2027 LRAM'!AH1656</f>
        <v>0</v>
      </c>
      <c r="H109" s="153">
        <f>'5.  2015-2027 LRAM'!AI1656</f>
        <v>0</v>
      </c>
      <c r="I109" s="153">
        <f>'5.  2015-2027 LRAM'!AJ1656</f>
        <v>0</v>
      </c>
      <c r="J109" s="153">
        <f>'5.  2015-2027 LRAM'!AK1656</f>
        <v>0</v>
      </c>
      <c r="K109" s="153">
        <f>'5.  2015-2027 LRAM'!AL1656</f>
        <v>0</v>
      </c>
      <c r="L109" s="153">
        <f>'5.  2015-2027 LRAM'!AM1656</f>
        <v>0</v>
      </c>
      <c r="M109" s="153">
        <f>'5.  2015-2027 LRAM'!AN1656</f>
        <v>0</v>
      </c>
      <c r="N109" s="153">
        <f>'5.  2015-2027 LRAM'!AO1656</f>
        <v>0</v>
      </c>
      <c r="O109" s="153">
        <f>'5.  2015-2027 LRAM'!AP1656</f>
        <v>0</v>
      </c>
      <c r="P109" s="153">
        <f>'5.  2015-2027 LRAM'!AQ1656</f>
        <v>0</v>
      </c>
      <c r="Q109" s="153">
        <f>'5.  2015-2027 LRAM'!AR1656</f>
        <v>0</v>
      </c>
      <c r="R109" s="154">
        <f>SUM(D109:Q109)</f>
        <v>0</v>
      </c>
      <c r="U109" s="149"/>
      <c r="V109" s="150"/>
    </row>
    <row r="110" spans="2:22" s="160" customFormat="1">
      <c r="B110" s="151" t="s">
        <v>935</v>
      </c>
      <c r="C110" s="152"/>
      <c r="D110" s="153">
        <f>-'5.  2015-2027 LRAM'!AE1657</f>
        <v>0</v>
      </c>
      <c r="E110" s="153">
        <f>-'5.  2015-2027 LRAM'!AF1657</f>
        <v>0</v>
      </c>
      <c r="F110" s="153">
        <f>-'5.  2015-2027 LRAM'!AG1657</f>
        <v>0</v>
      </c>
      <c r="G110" s="153">
        <f>-'5.  2015-2027 LRAM'!AH1657</f>
        <v>0</v>
      </c>
      <c r="H110" s="153">
        <f>-'5.  2015-2027 LRAM'!AI1657</f>
        <v>0</v>
      </c>
      <c r="I110" s="153">
        <f>-'5.  2015-2027 LRAM'!AJ1657</f>
        <v>0</v>
      </c>
      <c r="J110" s="153">
        <f>-'5.  2015-2027 LRAM'!AK1657</f>
        <v>0</v>
      </c>
      <c r="K110" s="153">
        <f>-'5.  2015-2027 LRAM'!AL1657</f>
        <v>0</v>
      </c>
      <c r="L110" s="153">
        <f>-'5.  2015-2027 LRAM'!AM1657</f>
        <v>0</v>
      </c>
      <c r="M110" s="153">
        <f>-'5.  2015-2027 LRAM'!AN1657</f>
        <v>0</v>
      </c>
      <c r="N110" s="153">
        <f>-'5.  2015-2027 LRAM'!AO1657</f>
        <v>0</v>
      </c>
      <c r="O110" s="153">
        <f>-'5.  2015-2027 LRAM'!AP1657</f>
        <v>0</v>
      </c>
      <c r="P110" s="153">
        <f>-'5.  2015-2027 LRAM'!AQ1657</f>
        <v>0</v>
      </c>
      <c r="Q110" s="153">
        <f>-'5.  2015-2027 LRAM'!AR1657</f>
        <v>0</v>
      </c>
      <c r="R110" s="154">
        <f>SUM(D110:Q110)</f>
        <v>0</v>
      </c>
      <c r="S110" s="155"/>
      <c r="U110" s="149"/>
      <c r="V110" s="150"/>
    </row>
    <row r="111" spans="2:22" s="160" customFormat="1">
      <c r="B111" s="843" t="s">
        <v>963</v>
      </c>
      <c r="C111" s="844"/>
      <c r="D111" s="845">
        <f>SUM(D109:D110)</f>
        <v>0</v>
      </c>
      <c r="E111" s="845">
        <f t="shared" ref="E111:Q111" si="6">SUM(E109:E110)</f>
        <v>0</v>
      </c>
      <c r="F111" s="845">
        <f t="shared" si="6"/>
        <v>0</v>
      </c>
      <c r="G111" s="845">
        <f t="shared" si="6"/>
        <v>0</v>
      </c>
      <c r="H111" s="845">
        <f t="shared" si="6"/>
        <v>0</v>
      </c>
      <c r="I111" s="845">
        <f t="shared" si="6"/>
        <v>0</v>
      </c>
      <c r="J111" s="845">
        <f t="shared" si="6"/>
        <v>0</v>
      </c>
      <c r="K111" s="845">
        <f t="shared" si="6"/>
        <v>0</v>
      </c>
      <c r="L111" s="845">
        <f t="shared" si="6"/>
        <v>0</v>
      </c>
      <c r="M111" s="845">
        <f t="shared" si="6"/>
        <v>0</v>
      </c>
      <c r="N111" s="845">
        <f t="shared" si="6"/>
        <v>0</v>
      </c>
      <c r="O111" s="845">
        <f t="shared" si="6"/>
        <v>0</v>
      </c>
      <c r="P111" s="845">
        <f t="shared" si="6"/>
        <v>0</v>
      </c>
      <c r="Q111" s="845">
        <f t="shared" si="6"/>
        <v>0</v>
      </c>
      <c r="R111" s="846">
        <f>SUM(R109:R110)</f>
        <v>0</v>
      </c>
      <c r="S111" s="155"/>
      <c r="U111" s="149"/>
      <c r="V111" s="150"/>
    </row>
    <row r="112" spans="2:22" s="134" customFormat="1">
      <c r="B112" s="835" t="s">
        <v>67</v>
      </c>
      <c r="C112" s="665"/>
      <c r="D112" s="836"/>
      <c r="E112" s="836"/>
      <c r="F112" s="836"/>
      <c r="G112" s="836"/>
      <c r="H112" s="836"/>
      <c r="I112" s="836"/>
      <c r="J112" s="836"/>
      <c r="K112" s="837"/>
      <c r="L112" s="837"/>
      <c r="M112" s="837"/>
      <c r="N112" s="837"/>
      <c r="O112" s="837"/>
      <c r="P112" s="837"/>
      <c r="Q112" s="837"/>
      <c r="R112" s="841"/>
      <c r="U112" s="156"/>
      <c r="V112" s="150"/>
    </row>
    <row r="113" spans="2:22" s="160" customFormat="1">
      <c r="B113" s="151" t="s">
        <v>936</v>
      </c>
      <c r="C113" s="152"/>
      <c r="D113" s="153">
        <f>'5.  2015-2027 LRAM'!AE1683</f>
        <v>0</v>
      </c>
      <c r="E113" s="153">
        <f>'5.  2015-2027 LRAM'!AF1683</f>
        <v>0</v>
      </c>
      <c r="F113" s="153">
        <f>'5.  2015-2027 LRAM'!AG1683</f>
        <v>0</v>
      </c>
      <c r="G113" s="153">
        <f>'5.  2015-2027 LRAM'!AH1683</f>
        <v>0</v>
      </c>
      <c r="H113" s="153">
        <f>'5.  2015-2027 LRAM'!AI1683</f>
        <v>0</v>
      </c>
      <c r="I113" s="153">
        <f>'5.  2015-2027 LRAM'!AJ1683</f>
        <v>0</v>
      </c>
      <c r="J113" s="153">
        <f>'5.  2015-2027 LRAM'!AK1683</f>
        <v>0</v>
      </c>
      <c r="K113" s="153">
        <f>'5.  2015-2027 LRAM'!AL1683</f>
        <v>0</v>
      </c>
      <c r="L113" s="153">
        <f>'5.  2015-2027 LRAM'!AM1683</f>
        <v>0</v>
      </c>
      <c r="M113" s="153">
        <f>'5.  2015-2027 LRAM'!AN1683</f>
        <v>0</v>
      </c>
      <c r="N113" s="153">
        <f>'5.  2015-2027 LRAM'!AO1683</f>
        <v>0</v>
      </c>
      <c r="O113" s="153">
        <f>'5.  2015-2027 LRAM'!AP1683</f>
        <v>0</v>
      </c>
      <c r="P113" s="153">
        <f>'5.  2015-2027 LRAM'!AQ1683</f>
        <v>0</v>
      </c>
      <c r="Q113" s="153">
        <f>'5.  2015-2027 LRAM'!AR1683</f>
        <v>0</v>
      </c>
      <c r="R113" s="154">
        <f>SUM(D113:Q113)</f>
        <v>0</v>
      </c>
      <c r="U113" s="149"/>
      <c r="V113" s="150"/>
    </row>
    <row r="114" spans="2:22" s="160" customFormat="1">
      <c r="B114" s="151" t="s">
        <v>937</v>
      </c>
      <c r="C114" s="152"/>
      <c r="D114" s="153">
        <f>-'5.  2015-2027 LRAM'!AE1684</f>
        <v>0</v>
      </c>
      <c r="E114" s="153">
        <f>-'5.  2015-2027 LRAM'!AF1684</f>
        <v>0</v>
      </c>
      <c r="F114" s="153">
        <f>-'5.  2015-2027 LRAM'!AG1684</f>
        <v>0</v>
      </c>
      <c r="G114" s="153">
        <f>-'5.  2015-2027 LRAM'!AH1684</f>
        <v>0</v>
      </c>
      <c r="H114" s="153">
        <f>-'5.  2015-2027 LRAM'!AI1684</f>
        <v>0</v>
      </c>
      <c r="I114" s="153">
        <f>-'5.  2015-2027 LRAM'!AJ1684</f>
        <v>0</v>
      </c>
      <c r="J114" s="153">
        <f>-'5.  2015-2027 LRAM'!AK1684</f>
        <v>0</v>
      </c>
      <c r="K114" s="153">
        <f>-'5.  2015-2027 LRAM'!AL1684</f>
        <v>0</v>
      </c>
      <c r="L114" s="153">
        <f>-'5.  2015-2027 LRAM'!AM1684</f>
        <v>0</v>
      </c>
      <c r="M114" s="153">
        <f>-'5.  2015-2027 LRAM'!AN1684</f>
        <v>0</v>
      </c>
      <c r="N114" s="153">
        <f>-'5.  2015-2027 LRAM'!AO1684</f>
        <v>0</v>
      </c>
      <c r="O114" s="153">
        <f>-'5.  2015-2027 LRAM'!AP1684</f>
        <v>0</v>
      </c>
      <c r="P114" s="153">
        <f>-'5.  2015-2027 LRAM'!AQ1684</f>
        <v>0</v>
      </c>
      <c r="Q114" s="153">
        <f>-'5.  2015-2027 LRAM'!AR1684</f>
        <v>0</v>
      </c>
      <c r="R114" s="154">
        <f>SUM(D114:Q114)</f>
        <v>0</v>
      </c>
      <c r="S114" s="155"/>
      <c r="U114" s="149"/>
      <c r="V114" s="150"/>
    </row>
    <row r="115" spans="2:22" s="160" customFormat="1">
      <c r="B115" s="843" t="s">
        <v>964</v>
      </c>
      <c r="C115" s="844"/>
      <c r="D115" s="845">
        <f>SUM(D113:D114)</f>
        <v>0</v>
      </c>
      <c r="E115" s="845">
        <f t="shared" ref="E115:Q115" si="7">SUM(E113:E114)</f>
        <v>0</v>
      </c>
      <c r="F115" s="845">
        <f t="shared" si="7"/>
        <v>0</v>
      </c>
      <c r="G115" s="845">
        <f t="shared" si="7"/>
        <v>0</v>
      </c>
      <c r="H115" s="845">
        <f t="shared" si="7"/>
        <v>0</v>
      </c>
      <c r="I115" s="845">
        <f t="shared" si="7"/>
        <v>0</v>
      </c>
      <c r="J115" s="845">
        <f t="shared" si="7"/>
        <v>0</v>
      </c>
      <c r="K115" s="845">
        <f t="shared" si="7"/>
        <v>0</v>
      </c>
      <c r="L115" s="845">
        <f t="shared" si="7"/>
        <v>0</v>
      </c>
      <c r="M115" s="845">
        <f t="shared" si="7"/>
        <v>0</v>
      </c>
      <c r="N115" s="845">
        <f t="shared" si="7"/>
        <v>0</v>
      </c>
      <c r="O115" s="845">
        <f t="shared" si="7"/>
        <v>0</v>
      </c>
      <c r="P115" s="845">
        <f t="shared" si="7"/>
        <v>0</v>
      </c>
      <c r="Q115" s="845">
        <f t="shared" si="7"/>
        <v>0</v>
      </c>
      <c r="R115" s="846">
        <f>SUM(R113:R114)</f>
        <v>0</v>
      </c>
      <c r="S115" s="155"/>
      <c r="U115" s="149"/>
      <c r="V115" s="150"/>
    </row>
    <row r="116" spans="2:22" s="134" customFormat="1">
      <c r="B116" s="835" t="s">
        <v>67</v>
      </c>
      <c r="C116" s="665"/>
      <c r="D116" s="836"/>
      <c r="E116" s="836"/>
      <c r="F116" s="836"/>
      <c r="G116" s="836"/>
      <c r="H116" s="836"/>
      <c r="I116" s="836"/>
      <c r="J116" s="836"/>
      <c r="K116" s="837"/>
      <c r="L116" s="837"/>
      <c r="M116" s="837"/>
      <c r="N116" s="837"/>
      <c r="O116" s="837"/>
      <c r="P116" s="837"/>
      <c r="Q116" s="837"/>
      <c r="R116" s="841"/>
      <c r="U116" s="156"/>
      <c r="V116" s="150"/>
    </row>
    <row r="117" spans="2:22" s="160" customFormat="1">
      <c r="B117" s="151" t="s">
        <v>938</v>
      </c>
      <c r="C117" s="152"/>
      <c r="D117" s="153">
        <f>'5.  2015-2027 LRAM'!AE1710</f>
        <v>0</v>
      </c>
      <c r="E117" s="153">
        <f>'5.  2015-2027 LRAM'!AF1710</f>
        <v>0</v>
      </c>
      <c r="F117" s="153">
        <f>'5.  2015-2027 LRAM'!AG1710</f>
        <v>0</v>
      </c>
      <c r="G117" s="153">
        <f>'5.  2015-2027 LRAM'!AH1710</f>
        <v>0</v>
      </c>
      <c r="H117" s="153">
        <f>'5.  2015-2027 LRAM'!AI1710</f>
        <v>0</v>
      </c>
      <c r="I117" s="153">
        <f>'5.  2015-2027 LRAM'!AJ1710</f>
        <v>0</v>
      </c>
      <c r="J117" s="153">
        <f>'5.  2015-2027 LRAM'!AK1710</f>
        <v>0</v>
      </c>
      <c r="K117" s="153">
        <f>'5.  2015-2027 LRAM'!AL1710</f>
        <v>0</v>
      </c>
      <c r="L117" s="153">
        <f>'5.  2015-2027 LRAM'!AM1710</f>
        <v>0</v>
      </c>
      <c r="M117" s="153">
        <f>'5.  2015-2027 LRAM'!AN1710</f>
        <v>0</v>
      </c>
      <c r="N117" s="153">
        <f>'5.  2015-2027 LRAM'!AO1710</f>
        <v>0</v>
      </c>
      <c r="O117" s="153">
        <f>'5.  2015-2027 LRAM'!AP1710</f>
        <v>0</v>
      </c>
      <c r="P117" s="153">
        <f>'5.  2015-2027 LRAM'!AQ1710</f>
        <v>0</v>
      </c>
      <c r="Q117" s="153">
        <f>'5.  2015-2027 LRAM'!AR1710</f>
        <v>0</v>
      </c>
      <c r="R117" s="154">
        <f>SUM(D117:Q117)</f>
        <v>0</v>
      </c>
      <c r="U117" s="149"/>
      <c r="V117" s="150"/>
    </row>
    <row r="118" spans="2:22" s="160" customFormat="1">
      <c r="B118" s="151" t="s">
        <v>939</v>
      </c>
      <c r="C118" s="152"/>
      <c r="D118" s="153">
        <f>-'5.  2015-2027 LRAM'!AE1711</f>
        <v>0</v>
      </c>
      <c r="E118" s="153">
        <f>-'5.  2015-2027 LRAM'!AF1711</f>
        <v>0</v>
      </c>
      <c r="F118" s="153">
        <f>-'5.  2015-2027 LRAM'!AG1711</f>
        <v>0</v>
      </c>
      <c r="G118" s="153">
        <f>-'5.  2015-2027 LRAM'!AH1711</f>
        <v>0</v>
      </c>
      <c r="H118" s="153">
        <f>-'5.  2015-2027 LRAM'!AI1711</f>
        <v>0</v>
      </c>
      <c r="I118" s="153">
        <f>-'5.  2015-2027 LRAM'!AJ1711</f>
        <v>0</v>
      </c>
      <c r="J118" s="153">
        <f>-'5.  2015-2027 LRAM'!AK1711</f>
        <v>0</v>
      </c>
      <c r="K118" s="153">
        <f>-'5.  2015-2027 LRAM'!AL1711</f>
        <v>0</v>
      </c>
      <c r="L118" s="153">
        <f>-'5.  2015-2027 LRAM'!AM1711</f>
        <v>0</v>
      </c>
      <c r="M118" s="153">
        <f>-'5.  2015-2027 LRAM'!AN1711</f>
        <v>0</v>
      </c>
      <c r="N118" s="153">
        <f>-'5.  2015-2027 LRAM'!AO1711</f>
        <v>0</v>
      </c>
      <c r="O118" s="153">
        <f>-'5.  2015-2027 LRAM'!AP1711</f>
        <v>0</v>
      </c>
      <c r="P118" s="153">
        <f>-'5.  2015-2027 LRAM'!AQ1711</f>
        <v>0</v>
      </c>
      <c r="Q118" s="153">
        <f>-'5.  2015-2027 LRAM'!AR1711</f>
        <v>0</v>
      </c>
      <c r="R118" s="154">
        <f>SUM(D118:Q118)</f>
        <v>0</v>
      </c>
      <c r="S118" s="155"/>
      <c r="U118" s="149"/>
      <c r="V118" s="150"/>
    </row>
    <row r="119" spans="2:22" s="160" customFormat="1">
      <c r="B119" s="843" t="s">
        <v>966</v>
      </c>
      <c r="C119" s="844"/>
      <c r="D119" s="845">
        <f>SUM(D117:D118)</f>
        <v>0</v>
      </c>
      <c r="E119" s="845">
        <f t="shared" ref="E119:Q119" si="8">SUM(E117:E118)</f>
        <v>0</v>
      </c>
      <c r="F119" s="845">
        <f t="shared" si="8"/>
        <v>0</v>
      </c>
      <c r="G119" s="845">
        <f t="shared" si="8"/>
        <v>0</v>
      </c>
      <c r="H119" s="845">
        <f t="shared" si="8"/>
        <v>0</v>
      </c>
      <c r="I119" s="845">
        <f t="shared" si="8"/>
        <v>0</v>
      </c>
      <c r="J119" s="845">
        <f t="shared" si="8"/>
        <v>0</v>
      </c>
      <c r="K119" s="845">
        <f t="shared" si="8"/>
        <v>0</v>
      </c>
      <c r="L119" s="845">
        <f t="shared" si="8"/>
        <v>0</v>
      </c>
      <c r="M119" s="845">
        <f t="shared" si="8"/>
        <v>0</v>
      </c>
      <c r="N119" s="845">
        <f t="shared" si="8"/>
        <v>0</v>
      </c>
      <c r="O119" s="845">
        <f t="shared" si="8"/>
        <v>0</v>
      </c>
      <c r="P119" s="845">
        <f t="shared" si="8"/>
        <v>0</v>
      </c>
      <c r="Q119" s="845">
        <f t="shared" si="8"/>
        <v>0</v>
      </c>
      <c r="R119" s="846">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2"/>
      <c r="U120" s="156"/>
      <c r="V120" s="150"/>
    </row>
    <row r="121" spans="2:22" s="160" customFormat="1" ht="32.25" customHeight="1">
      <c r="B121" s="764" t="s">
        <v>940</v>
      </c>
      <c r="C121" s="610"/>
      <c r="D121" s="609">
        <f>SUM(D103,D104,D107,D108,D111,D112,D115,D116,D119,D120)</f>
        <v>0</v>
      </c>
      <c r="E121" s="609">
        <f t="shared" ref="E121:R121" si="9">SUM(E103,E104,E107,E108,E111,E112,E115,E116,E119,E120)</f>
        <v>0</v>
      </c>
      <c r="F121" s="609">
        <f t="shared" si="9"/>
        <v>0</v>
      </c>
      <c r="G121" s="609">
        <f t="shared" si="9"/>
        <v>0</v>
      </c>
      <c r="H121" s="609">
        <f t="shared" si="9"/>
        <v>0</v>
      </c>
      <c r="I121" s="609">
        <f t="shared" si="9"/>
        <v>0</v>
      </c>
      <c r="J121" s="609">
        <f t="shared" si="9"/>
        <v>0</v>
      </c>
      <c r="K121" s="609">
        <f t="shared" si="9"/>
        <v>0</v>
      </c>
      <c r="L121" s="609">
        <f t="shared" si="9"/>
        <v>0</v>
      </c>
      <c r="M121" s="609">
        <f t="shared" si="9"/>
        <v>0</v>
      </c>
      <c r="N121" s="609">
        <f t="shared" si="9"/>
        <v>0</v>
      </c>
      <c r="O121" s="609">
        <f t="shared" si="9"/>
        <v>0</v>
      </c>
      <c r="P121" s="609">
        <f t="shared" si="9"/>
        <v>0</v>
      </c>
      <c r="Q121" s="609">
        <f t="shared" si="9"/>
        <v>0</v>
      </c>
      <c r="R121" s="609">
        <f t="shared" si="9"/>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8" t="s">
        <v>965</v>
      </c>
      <c r="C123" s="839"/>
      <c r="D123" s="840"/>
      <c r="E123" s="840"/>
      <c r="F123" s="840"/>
      <c r="G123" s="840"/>
      <c r="H123" s="840"/>
      <c r="I123" s="840"/>
      <c r="J123" s="840"/>
      <c r="K123" s="840"/>
      <c r="L123" s="840"/>
      <c r="M123" s="840"/>
      <c r="N123" s="840"/>
      <c r="O123" s="840"/>
      <c r="P123" s="840"/>
      <c r="Q123" s="840"/>
      <c r="R123" s="840"/>
      <c r="V123" s="13"/>
    </row>
    <row r="124" spans="2:22" ht="15">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LRAM'!AE585:AR585)</f>
        <v>0</v>
      </c>
      <c r="J129" s="545">
        <f>SUM('5.  2015-2027 LRAM'!AE778:AR778)</f>
        <v>0</v>
      </c>
      <c r="K129" s="545">
        <f>SUM('5.  2015-2027 LRAM'!AE973:AR973)</f>
        <v>0</v>
      </c>
      <c r="L129" s="545">
        <f>SUM('5.  2015-2027 LRAM'!AE1168:AR1168)</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LRAM'!AE586:AR586)</f>
        <v>0</v>
      </c>
      <c r="J130" s="545">
        <f>SUM('5.  2015-2027 LRAM'!AE779:AR779)</f>
        <v>0</v>
      </c>
      <c r="K130" s="545">
        <f>SUM('5.  2015-2027 LRAM'!AE974:AR974)</f>
        <v>0</v>
      </c>
      <c r="L130" s="545">
        <f>SUM('5.  2015-2027 LRAM'!AE1169:AR1169)</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LRAM'!AE587:AR587)</f>
        <v>0</v>
      </c>
      <c r="J131" s="545">
        <f>SUM('5.  2015-2027 LRAM'!AE780:AR780)</f>
        <v>0</v>
      </c>
      <c r="K131" s="545">
        <f>SUM('5.  2015-2027 LRAM'!AE975:AR975)</f>
        <v>0</v>
      </c>
      <c r="L131" s="545">
        <f>SUM('5.  2015-2027 LRAM'!AE1170:AR1170)</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LRAM'!AE588:AR588)</f>
        <v>0</v>
      </c>
      <c r="J132" s="545">
        <f>SUM('5.  2015-2027 LRAM'!AE781:AR781)</f>
        <v>0</v>
      </c>
      <c r="K132" s="545">
        <f>SUM('5.  2015-2027 LRAM'!AE976:AR976)</f>
        <v>0</v>
      </c>
      <c r="L132" s="545">
        <f>SUM('5.  2015-2027 LRAM'!AE1171:AR1171)</f>
        <v>93721.455040920002</v>
      </c>
      <c r="M132" s="545">
        <f>SUM(F132:L132)</f>
        <v>93721.455040920002</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LRAM'!AE589:AR589)</f>
        <v>0</v>
      </c>
      <c r="J133" s="545">
        <f>SUM('5.  2015-2027 LRAM'!AE782:AR782)</f>
        <v>0</v>
      </c>
      <c r="K133" s="545">
        <f>SUM('5.  2015-2027 LRAM'!AE977:AR977)</f>
        <v>0</v>
      </c>
      <c r="L133" s="545">
        <f>SUM('5.  2015-2027 LRAM'!AE1172:AR1172)</f>
        <v>363692.88423482352</v>
      </c>
      <c r="M133" s="545">
        <f>SUM(G133:L133)</f>
        <v>363692.88423482352</v>
      </c>
      <c r="T133" s="194"/>
      <c r="U133" s="194"/>
    </row>
    <row r="134" spans="2:21" s="88" customFormat="1" ht="23.25" hidden="1" customHeight="1">
      <c r="B134" s="195">
        <v>2016</v>
      </c>
      <c r="C134" s="548"/>
      <c r="D134" s="548"/>
      <c r="E134" s="548"/>
      <c r="F134" s="548"/>
      <c r="G134" s="548"/>
      <c r="H134" s="545">
        <f>SUM('5.  2015-2027 LRAM'!AE394:AR394)</f>
        <v>0</v>
      </c>
      <c r="I134" s="546">
        <f>SUM('5.  2015-2027 LRAM'!AE590:AR590)</f>
        <v>0</v>
      </c>
      <c r="J134" s="545">
        <f>SUM('5.  2015-2027 LRAM'!AE783:AR783)</f>
        <v>0</v>
      </c>
      <c r="K134" s="545">
        <f>SUM('5.  2015-2027 LRAM'!AE978:AR978)</f>
        <v>0</v>
      </c>
      <c r="L134" s="545">
        <f>SUM('5.  2015-2027 LRAM'!AE1173:AR1173)</f>
        <v>172594.59589716091</v>
      </c>
      <c r="M134" s="545">
        <f>SUM(H134:L134)</f>
        <v>172594.59589716091</v>
      </c>
      <c r="T134" s="194"/>
      <c r="U134" s="194"/>
    </row>
    <row r="135" spans="2:21" s="88" customFormat="1" ht="23.25" hidden="1" customHeight="1">
      <c r="B135" s="195">
        <v>2017</v>
      </c>
      <c r="C135" s="548"/>
      <c r="D135" s="548"/>
      <c r="E135" s="548"/>
      <c r="F135" s="548"/>
      <c r="G135" s="548"/>
      <c r="H135" s="548"/>
      <c r="I135" s="545">
        <f>SUM('5.  2015-2027 LRAM'!AE591:AR591)</f>
        <v>0</v>
      </c>
      <c r="J135" s="545">
        <f>SUM('5.  2015-2027 LRAM'!AE784:AR784)</f>
        <v>0</v>
      </c>
      <c r="K135" s="545">
        <f>SUM('5.  2015-2027 LRAM'!AE979:AR979)</f>
        <v>0</v>
      </c>
      <c r="L135" s="545">
        <f>SUM('5.  2015-2027 LRAM'!AE1174:AR1174)</f>
        <v>183214.22293254084</v>
      </c>
      <c r="M135" s="545">
        <f>SUM(I135:L135)</f>
        <v>183214.22293254084</v>
      </c>
      <c r="T135" s="194"/>
      <c r="U135" s="194"/>
    </row>
    <row r="136" spans="2:21" s="88" customFormat="1" ht="23.25" hidden="1" customHeight="1">
      <c r="B136" s="195">
        <v>2018</v>
      </c>
      <c r="C136" s="548"/>
      <c r="D136" s="548"/>
      <c r="E136" s="548"/>
      <c r="F136" s="548"/>
      <c r="G136" s="548"/>
      <c r="H136" s="548"/>
      <c r="I136" s="548"/>
      <c r="J136" s="545">
        <f>SUM('5.  2015-2027 LRAM'!AE785:AR785)</f>
        <v>0</v>
      </c>
      <c r="K136" s="545">
        <f>SUM('5.  2015-2027 LRAM'!AE980:AR980)</f>
        <v>0</v>
      </c>
      <c r="L136" s="545">
        <f>SUM('5.  2015-2027 LRAM'!AE1175:AR1175)</f>
        <v>318465.29316194711</v>
      </c>
      <c r="M136" s="545">
        <f>SUM(J136:L136)</f>
        <v>318465.29316194711</v>
      </c>
      <c r="T136" s="194"/>
      <c r="U136" s="194"/>
    </row>
    <row r="137" spans="2:21" s="88" customFormat="1" ht="23.25" hidden="1" customHeight="1">
      <c r="B137" s="195">
        <v>2019</v>
      </c>
      <c r="C137" s="548"/>
      <c r="D137" s="548"/>
      <c r="E137" s="548"/>
      <c r="F137" s="548"/>
      <c r="G137" s="548"/>
      <c r="H137" s="548"/>
      <c r="I137" s="548"/>
      <c r="J137" s="548"/>
      <c r="K137" s="545">
        <f>SUM('5.  2015-2027 LRAM'!AE981:AR981)</f>
        <v>0</v>
      </c>
      <c r="L137" s="545">
        <f>SUM('5.  2015-2027 LRAM'!AE1176:AR1176)</f>
        <v>181859.661521395</v>
      </c>
      <c r="M137" s="545">
        <f>SUM(K137:L137)</f>
        <v>181859.661521395</v>
      </c>
      <c r="T137" s="194"/>
      <c r="U137" s="194"/>
    </row>
    <row r="138" spans="2:21" s="88" customFormat="1" ht="23.25" hidden="1" customHeight="1">
      <c r="B138" s="195">
        <v>2020</v>
      </c>
      <c r="C138" s="548"/>
      <c r="D138" s="548"/>
      <c r="E138" s="548"/>
      <c r="F138" s="548"/>
      <c r="G138" s="548"/>
      <c r="H138" s="548"/>
      <c r="I138" s="548"/>
      <c r="J138" s="548"/>
      <c r="K138" s="548"/>
      <c r="L138" s="547">
        <f>SUM('5.  2015-2027 LRAM'!AE1177:AR1177)</f>
        <v>21765.550469995978</v>
      </c>
      <c r="M138" s="547">
        <f>L138</f>
        <v>21765.550469995978</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0</v>
      </c>
      <c r="H139" s="545">
        <f>H129+H130+H131+H132+H133+H134</f>
        <v>0</v>
      </c>
      <c r="I139" s="545">
        <f>I129+I130+I131+I132+I133+I134+I135</f>
        <v>0</v>
      </c>
      <c r="J139" s="545">
        <f>J129+J130+J131+J132+J133+J134+J135+J136</f>
        <v>0</v>
      </c>
      <c r="K139" s="545">
        <f>K129+K130+K131+K132+K133+K134+K135+K136+K137</f>
        <v>0</v>
      </c>
      <c r="L139" s="545">
        <f>SUM(L129:L138)</f>
        <v>1335313.6632587833</v>
      </c>
      <c r="M139" s="545">
        <f>SUM(M129:M138)</f>
        <v>1335313.6632587833</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0</v>
      </c>
      <c r="H140" s="543">
        <f>'5.  2015-2027 LRAM'!AS396</f>
        <v>0</v>
      </c>
      <c r="I140" s="543">
        <f>'5.  2015-2027 LRAM'!AS593</f>
        <v>0</v>
      </c>
      <c r="J140" s="543">
        <f>'5.  2015-2027 LRAM'!AS787</f>
        <v>0</v>
      </c>
      <c r="K140" s="543">
        <f>'5.  2015-2027 LRAM'!AS983</f>
        <v>0</v>
      </c>
      <c r="L140" s="543">
        <f>'5.  2015-2027 LRAM'!AS1179</f>
        <v>640656.00060000003</v>
      </c>
      <c r="M140" s="545">
        <f>SUM(C140:L140)</f>
        <v>640656.00060000003</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2979.7919321134059</v>
      </c>
      <c r="M141" s="545">
        <f>SUM(C141:L141)</f>
        <v>2979.7919321134059</v>
      </c>
    </row>
    <row r="142" spans="2:21" ht="23.25" hidden="1" customHeight="1">
      <c r="B142" s="560" t="s">
        <v>26</v>
      </c>
      <c r="C142" s="543">
        <f>C139-C140+C141</f>
        <v>0</v>
      </c>
      <c r="D142" s="543">
        <f t="shared" ref="D142:J142" si="10">D139-D140+D141</f>
        <v>0</v>
      </c>
      <c r="E142" s="543">
        <f t="shared" si="10"/>
        <v>0</v>
      </c>
      <c r="F142" s="543">
        <f t="shared" si="10"/>
        <v>0</v>
      </c>
      <c r="G142" s="543">
        <f t="shared" si="10"/>
        <v>0</v>
      </c>
      <c r="H142" s="543">
        <f t="shared" si="10"/>
        <v>0</v>
      </c>
      <c r="I142" s="543">
        <f t="shared" si="10"/>
        <v>0</v>
      </c>
      <c r="J142" s="543">
        <f t="shared" si="10"/>
        <v>0</v>
      </c>
      <c r="K142" s="543">
        <f>K139-K140+K141</f>
        <v>0</v>
      </c>
      <c r="L142" s="543">
        <f>L139-L140+L141</f>
        <v>697637.45459089661</v>
      </c>
      <c r="M142" s="543">
        <f>M139-M140+M141</f>
        <v>697637.45459089661</v>
      </c>
    </row>
    <row r="143" spans="2:21" ht="15.6" hidden="1" customHeight="1"/>
    <row r="144" spans="2:21">
      <c r="B144" s="578"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scale="28" fitToHeight="0" orientation="landscape" r:id="rId1"/>
  <headerFooter>
    <oddFooter>&amp;R&amp;P of &amp;N</oddFooter>
  </headerFooter>
  <rowBreaks count="1" manualBreakCount="1">
    <brk id="46"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81</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81</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81</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81</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81</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81</xdr:row>
                    <xdr:rowOff>142875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81</xdr:row>
                    <xdr:rowOff>142875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81</xdr:row>
                    <xdr:rowOff>133350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81</xdr:row>
                    <xdr:rowOff>133350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zoomScale="60" zoomScaleNormal="70" workbookViewId="0"/>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548</v>
      </c>
    </row>
    <row r="19" spans="2:8" ht="15.75">
      <c r="B19" s="526" t="s">
        <v>611</v>
      </c>
    </row>
    <row r="20" spans="2:8" ht="13.5" customHeight="1"/>
    <row r="21" spans="2:8" ht="41.1" customHeight="1">
      <c r="B21" s="910" t="s">
        <v>664</v>
      </c>
      <c r="C21" s="910"/>
      <c r="D21" s="910"/>
      <c r="E21" s="910"/>
      <c r="F21" s="910"/>
      <c r="G21" s="910"/>
      <c r="H21" s="910"/>
    </row>
    <row r="23" spans="2:8" s="596" customFormat="1" ht="15.75">
      <c r="B23" s="606" t="s">
        <v>543</v>
      </c>
      <c r="C23" s="606" t="s">
        <v>558</v>
      </c>
      <c r="D23" s="606" t="s">
        <v>542</v>
      </c>
      <c r="E23" s="917" t="s">
        <v>34</v>
      </c>
      <c r="F23" s="918"/>
      <c r="G23" s="917" t="s">
        <v>541</v>
      </c>
      <c r="H23" s="918"/>
    </row>
    <row r="24" spans="2:8" ht="32.25" customHeight="1">
      <c r="B24" s="595">
        <v>1</v>
      </c>
      <c r="C24" s="630" t="s">
        <v>368</v>
      </c>
      <c r="D24" s="594" t="s">
        <v>1161</v>
      </c>
      <c r="E24" s="915" t="s">
        <v>1162</v>
      </c>
      <c r="F24" s="916"/>
      <c r="G24" s="919"/>
      <c r="H24" s="920"/>
    </row>
    <row r="25" spans="2:8" ht="15" customHeight="1">
      <c r="B25" s="595">
        <v>2</v>
      </c>
      <c r="C25" s="630" t="s">
        <v>368</v>
      </c>
      <c r="D25" s="594" t="s">
        <v>1164</v>
      </c>
      <c r="E25" s="915" t="s">
        <v>1163</v>
      </c>
      <c r="F25" s="916"/>
      <c r="G25" s="919"/>
      <c r="H25" s="920"/>
    </row>
    <row r="26" spans="2:8" ht="15" customHeight="1">
      <c r="B26" s="595">
        <v>3</v>
      </c>
      <c r="C26" s="630" t="s">
        <v>368</v>
      </c>
      <c r="D26" s="594" t="s">
        <v>1165</v>
      </c>
      <c r="E26" s="915" t="s">
        <v>1166</v>
      </c>
      <c r="F26" s="916"/>
      <c r="G26" s="919"/>
      <c r="H26" s="920"/>
    </row>
    <row r="27" spans="2:8">
      <c r="B27" s="595">
        <v>4</v>
      </c>
      <c r="C27" s="630"/>
      <c r="D27" s="594"/>
      <c r="E27" s="915"/>
      <c r="F27" s="916"/>
      <c r="G27" s="919"/>
      <c r="H27" s="920"/>
    </row>
    <row r="28" spans="2:8">
      <c r="B28" s="595">
        <v>5</v>
      </c>
      <c r="C28" s="630"/>
      <c r="D28" s="594"/>
      <c r="E28" s="915"/>
      <c r="F28" s="916"/>
      <c r="G28" s="919"/>
      <c r="H28" s="920"/>
    </row>
    <row r="29" spans="2:8">
      <c r="B29" s="595">
        <v>6</v>
      </c>
      <c r="C29" s="630"/>
      <c r="D29" s="594"/>
      <c r="E29" s="915"/>
      <c r="F29" s="916"/>
      <c r="G29" s="919"/>
      <c r="H29" s="920"/>
    </row>
    <row r="30" spans="2:8">
      <c r="B30" s="595">
        <v>7</v>
      </c>
      <c r="C30" s="630"/>
      <c r="D30" s="594"/>
      <c r="E30" s="915"/>
      <c r="F30" s="916"/>
      <c r="G30" s="919"/>
      <c r="H30" s="920"/>
    </row>
    <row r="31" spans="2:8">
      <c r="B31" s="595">
        <v>8</v>
      </c>
      <c r="C31" s="630"/>
      <c r="D31" s="594"/>
      <c r="E31" s="915"/>
      <c r="F31" s="916"/>
      <c r="G31" s="919"/>
      <c r="H31" s="920"/>
    </row>
    <row r="32" spans="2:8">
      <c r="B32" s="595">
        <v>9</v>
      </c>
      <c r="C32" s="630"/>
      <c r="D32" s="594"/>
      <c r="E32" s="915"/>
      <c r="F32" s="916"/>
      <c r="G32" s="919"/>
      <c r="H32" s="920"/>
    </row>
    <row r="33" spans="2:8">
      <c r="B33" s="595">
        <v>10</v>
      </c>
      <c r="C33" s="630"/>
      <c r="D33" s="594"/>
      <c r="E33" s="915"/>
      <c r="F33" s="916"/>
      <c r="G33" s="919"/>
      <c r="H33" s="920"/>
    </row>
    <row r="34" spans="2:8">
      <c r="B34" s="595" t="s">
        <v>477</v>
      </c>
      <c r="C34" s="630"/>
      <c r="D34" s="594"/>
      <c r="E34" s="915"/>
      <c r="F34" s="916"/>
      <c r="G34" s="919"/>
      <c r="H34" s="920"/>
    </row>
    <row r="36" spans="2:8" ht="30.75" customHeight="1">
      <c r="B36" s="526" t="s">
        <v>607</v>
      </c>
    </row>
    <row r="37" spans="2:8" ht="23.25" customHeight="1">
      <c r="B37" s="557" t="s">
        <v>612</v>
      </c>
      <c r="C37" s="593"/>
      <c r="D37" s="593"/>
      <c r="E37" s="593"/>
      <c r="F37" s="593"/>
      <c r="G37" s="593"/>
      <c r="H37" s="593"/>
    </row>
    <row r="39" spans="2:8" s="88" customFormat="1" ht="15.75">
      <c r="B39" s="606" t="s">
        <v>543</v>
      </c>
      <c r="C39" s="606" t="s">
        <v>558</v>
      </c>
      <c r="D39" s="606" t="s">
        <v>542</v>
      </c>
      <c r="E39" s="917" t="s">
        <v>34</v>
      </c>
      <c r="F39" s="918"/>
      <c r="G39" s="917" t="s">
        <v>541</v>
      </c>
      <c r="H39" s="918"/>
    </row>
    <row r="40" spans="2:8">
      <c r="B40" s="595">
        <v>1</v>
      </c>
      <c r="C40" s="630"/>
      <c r="D40" s="594"/>
      <c r="E40" s="915"/>
      <c r="F40" s="916"/>
      <c r="G40" s="919"/>
      <c r="H40" s="920"/>
    </row>
    <row r="41" spans="2:8">
      <c r="B41" s="595">
        <v>2</v>
      </c>
      <c r="C41" s="630"/>
      <c r="D41" s="594"/>
      <c r="E41" s="915"/>
      <c r="F41" s="916"/>
      <c r="G41" s="919"/>
      <c r="H41" s="920"/>
    </row>
    <row r="42" spans="2:8">
      <c r="B42" s="595">
        <v>3</v>
      </c>
      <c r="C42" s="630"/>
      <c r="D42" s="594"/>
      <c r="E42" s="915"/>
      <c r="F42" s="916"/>
      <c r="G42" s="919"/>
      <c r="H42" s="920"/>
    </row>
    <row r="43" spans="2:8">
      <c r="B43" s="595">
        <v>4</v>
      </c>
      <c r="C43" s="630"/>
      <c r="D43" s="594"/>
      <c r="E43" s="915"/>
      <c r="F43" s="916"/>
      <c r="G43" s="919"/>
      <c r="H43" s="920"/>
    </row>
    <row r="44" spans="2:8">
      <c r="B44" s="595">
        <v>5</v>
      </c>
      <c r="C44" s="630"/>
      <c r="D44" s="594"/>
      <c r="E44" s="915"/>
      <c r="F44" s="916"/>
      <c r="G44" s="919"/>
      <c r="H44" s="920"/>
    </row>
    <row r="45" spans="2:8">
      <c r="B45" s="595">
        <v>6</v>
      </c>
      <c r="C45" s="630"/>
      <c r="D45" s="594"/>
      <c r="E45" s="915"/>
      <c r="F45" s="916"/>
      <c r="G45" s="919"/>
      <c r="H45" s="920"/>
    </row>
    <row r="46" spans="2:8">
      <c r="B46" s="595">
        <v>7</v>
      </c>
      <c r="C46" s="630"/>
      <c r="D46" s="594"/>
      <c r="E46" s="915"/>
      <c r="F46" s="916"/>
      <c r="G46" s="919"/>
      <c r="H46" s="920"/>
    </row>
    <row r="47" spans="2:8">
      <c r="B47" s="595">
        <v>8</v>
      </c>
      <c r="C47" s="630"/>
      <c r="D47" s="594"/>
      <c r="E47" s="915"/>
      <c r="F47" s="916"/>
      <c r="G47" s="919"/>
      <c r="H47" s="920"/>
    </row>
    <row r="48" spans="2:8">
      <c r="B48" s="595">
        <v>9</v>
      </c>
      <c r="C48" s="630"/>
      <c r="D48" s="594"/>
      <c r="E48" s="915"/>
      <c r="F48" s="916"/>
      <c r="G48" s="919"/>
      <c r="H48" s="920"/>
    </row>
    <row r="49" spans="2:8">
      <c r="B49" s="595">
        <v>10</v>
      </c>
      <c r="C49" s="630"/>
      <c r="D49" s="594"/>
      <c r="E49" s="915"/>
      <c r="F49" s="916"/>
      <c r="G49" s="919"/>
      <c r="H49" s="920"/>
    </row>
    <row r="50" spans="2:8">
      <c r="B50" s="595" t="s">
        <v>477</v>
      </c>
      <c r="C50" s="630"/>
      <c r="D50" s="594"/>
      <c r="E50" s="915"/>
      <c r="F50" s="916"/>
      <c r="G50" s="919"/>
      <c r="H50" s="92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view="pageBreakPreview" topLeftCell="A28" zoomScale="60" zoomScaleNormal="70" workbookViewId="0"/>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row>
    <row r="10" spans="2:17" s="17" customFormat="1" ht="16.5" customHeight="1"/>
    <row r="11" spans="2:17" s="17" customFormat="1" ht="36.75" customHeight="1">
      <c r="B11" s="921" t="s">
        <v>890</v>
      </c>
      <c r="C11" s="921"/>
      <c r="D11" s="921"/>
      <c r="E11" s="921"/>
      <c r="F11" s="921"/>
      <c r="G11" s="921"/>
      <c r="H11" s="921"/>
      <c r="I11" s="921"/>
      <c r="J11" s="921"/>
      <c r="K11" s="921"/>
      <c r="L11" s="921"/>
      <c r="M11" s="921"/>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General Service 50 to 4,999 kW</v>
      </c>
      <c r="G13" s="240" t="str">
        <f>'1.  LRAMVA Summary'!G53</f>
        <v>Large Use</v>
      </c>
      <c r="H13" s="240" t="str">
        <f>'1.  LRAMVA Summary'!H53</f>
        <v>Large Use 2</v>
      </c>
      <c r="I13" s="240" t="str">
        <f>'1.  LRAMVA Summary'!I53</f>
        <v>Street Lighting</v>
      </c>
      <c r="J13" s="240" t="str">
        <f>'1.  LRAMVA Summary'!J53</f>
        <v>Unmetered Scattered Load</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v>
      </c>
      <c r="J14" s="568" t="str">
        <f>'1.  LRAMVA Summary'!J54</f>
        <v>kWh</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0</v>
      </c>
      <c r="D15" s="447"/>
      <c r="E15" s="447"/>
      <c r="F15" s="447"/>
      <c r="G15" s="447"/>
      <c r="H15" s="447"/>
      <c r="I15" s="447"/>
      <c r="J15" s="447"/>
      <c r="K15" s="447"/>
      <c r="L15" s="447"/>
      <c r="M15" s="447"/>
      <c r="N15" s="447"/>
      <c r="O15" s="447"/>
      <c r="P15" s="448"/>
      <c r="Q15" s="448"/>
    </row>
    <row r="16" spans="2:17" s="452" customFormat="1" ht="15.75" customHeight="1">
      <c r="B16" s="457" t="s">
        <v>28</v>
      </c>
      <c r="C16" s="612">
        <f>SUM(D16:Q16)</f>
        <v>0</v>
      </c>
      <c r="D16" s="446"/>
      <c r="E16" s="446"/>
      <c r="F16" s="447"/>
      <c r="G16" s="446"/>
      <c r="H16" s="446"/>
      <c r="I16" s="446"/>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0</v>
      </c>
      <c r="E18" s="189">
        <f t="shared" si="0"/>
        <v>0</v>
      </c>
      <c r="F18" s="189">
        <f>IF(F14="kw",HLOOKUP(F14,F14:F16,3,FALSE),HLOOKUP(F14,F14:F16,2,FALSE))</f>
        <v>0</v>
      </c>
      <c r="G18" s="189">
        <f t="shared" ref="G18:Q18" si="1">IF(G14="kw",HLOOKUP(G14,G14:G16,3,FALSE),HLOOKUP(G14,G14:G16,2,FALSE))</f>
        <v>0</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658</v>
      </c>
      <c r="C20" s="449"/>
      <c r="D20" s="450"/>
    </row>
    <row r="21" spans="2:17" s="434" customFormat="1" ht="21" customHeight="1">
      <c r="B21" s="456" t="s">
        <v>365</v>
      </c>
      <c r="C21" s="449" t="s">
        <v>412</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v>2016</v>
      </c>
    </row>
    <row r="25" spans="2:17" s="2" customFormat="1" ht="15.75" customHeight="1">
      <c r="D25" s="20"/>
    </row>
    <row r="26" spans="2:17" s="2" customFormat="1" ht="42" customHeight="1">
      <c r="B26" s="921" t="s">
        <v>703</v>
      </c>
      <c r="C26" s="921"/>
      <c r="D26" s="921"/>
      <c r="E26" s="921"/>
      <c r="F26" s="921"/>
      <c r="G26" s="921"/>
      <c r="H26" s="921"/>
      <c r="I26" s="921"/>
      <c r="J26" s="921"/>
      <c r="K26" s="921"/>
      <c r="L26" s="921"/>
      <c r="M26" s="921"/>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General Service 50 to 4,999 kW</v>
      </c>
      <c r="G28" s="240" t="str">
        <f>'1.  LRAMVA Summary'!G53</f>
        <v>Large Use</v>
      </c>
      <c r="H28" s="240" t="str">
        <f>'1.  LRAMVA Summary'!H53</f>
        <v>Large Use 2</v>
      </c>
      <c r="I28" s="240" t="str">
        <f>'1.  LRAMVA Summary'!I53</f>
        <v>Street Lighting</v>
      </c>
      <c r="J28" s="240" t="str">
        <f>'1.  LRAMVA Summary'!J53</f>
        <v>Unmetered Scattered Load</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v>
      </c>
      <c r="J29" s="568" t="str">
        <f>'1.  LRAMVA Summary'!J54</f>
        <v>kWh</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93794629</v>
      </c>
      <c r="D30" s="447">
        <v>25640593</v>
      </c>
      <c r="E30" s="447">
        <v>8037776</v>
      </c>
      <c r="F30" s="447">
        <v>60116260</v>
      </c>
      <c r="G30" s="458"/>
      <c r="H30" s="458"/>
      <c r="I30" s="458"/>
      <c r="J30" s="458"/>
      <c r="K30" s="458"/>
      <c r="L30" s="458"/>
      <c r="M30" s="458"/>
      <c r="N30" s="458"/>
      <c r="O30" s="458"/>
      <c r="P30" s="458"/>
      <c r="Q30" s="448"/>
    </row>
    <row r="31" spans="2:17" s="459" customFormat="1" ht="15" customHeight="1">
      <c r="B31" s="457" t="s">
        <v>28</v>
      </c>
      <c r="C31" s="612">
        <f>SUM(D31:Q31)</f>
        <v>207346</v>
      </c>
      <c r="D31" s="446"/>
      <c r="E31" s="446"/>
      <c r="F31" s="447">
        <v>207346</v>
      </c>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25640593</v>
      </c>
      <c r="E33" s="189">
        <f>IF(E29="kw",HLOOKUP(E29,E29:E31,3,FALSE),HLOOKUP(E29,E29:E31,2,FALSE))</f>
        <v>8037776</v>
      </c>
      <c r="F33" s="189">
        <f>IF(F29="kw",HLOOKUP(F29,F29:F31,3,FALSE),HLOOKUP(F29,F29:F31,2,FALSE))</f>
        <v>207346</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658</v>
      </c>
      <c r="C35" s="449" t="s">
        <v>1152</v>
      </c>
      <c r="D35" s="450"/>
      <c r="E35" s="91"/>
      <c r="F35" s="91"/>
      <c r="G35" s="91"/>
      <c r="H35" s="91"/>
      <c r="I35" s="91"/>
      <c r="J35" s="91"/>
      <c r="K35" s="91"/>
      <c r="L35" s="91"/>
      <c r="M35" s="91"/>
      <c r="N35" s="91"/>
      <c r="O35" s="91"/>
      <c r="P35" s="91"/>
      <c r="Q35" s="91"/>
    </row>
    <row r="36" spans="2:32" s="434" customFormat="1" ht="21" customHeight="1">
      <c r="B36" s="456" t="s">
        <v>365</v>
      </c>
      <c r="C36" s="875" t="s">
        <v>1151</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450</v>
      </c>
      <c r="C39" s="35"/>
      <c r="D39" s="34"/>
      <c r="E39" s="39"/>
      <c r="F39" s="40"/>
    </row>
    <row r="40" spans="2:32" s="70" customFormat="1" ht="39" customHeight="1">
      <c r="B40" s="921" t="s">
        <v>605</v>
      </c>
      <c r="C40" s="921"/>
      <c r="D40" s="921"/>
      <c r="E40" s="921"/>
      <c r="F40" s="921"/>
      <c r="G40" s="921"/>
      <c r="H40" s="921"/>
      <c r="I40" s="921"/>
      <c r="J40" s="921"/>
      <c r="K40" s="921"/>
      <c r="L40" s="921"/>
      <c r="M40" s="921"/>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602</v>
      </c>
      <c r="D42" s="240" t="str">
        <f>'1.  LRAMVA Summary'!D53</f>
        <v>Residential</v>
      </c>
      <c r="E42" s="240" t="str">
        <f>'1.  LRAMVA Summary'!E53</f>
        <v>GS&lt;50 kW</v>
      </c>
      <c r="F42" s="240" t="str">
        <f>'1.  LRAMVA Summary'!F53</f>
        <v>General Service 50 to 4,999 kW</v>
      </c>
      <c r="G42" s="240" t="str">
        <f>'1.  LRAMVA Summary'!G53</f>
        <v>Large Use</v>
      </c>
      <c r="H42" s="240" t="str">
        <f>'1.  LRAMVA Summary'!H53</f>
        <v>Large Use 2</v>
      </c>
      <c r="I42" s="240" t="str">
        <f>'1.  LRAMVA Summary'!I53</f>
        <v>Street Lighting</v>
      </c>
      <c r="J42" s="240" t="str">
        <f>'1.  LRAMVA Summary'!J53</f>
        <v>Unmetered Scattered Load</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v>
      </c>
      <c r="I43" s="572" t="str">
        <f>'1.  LRAMVA Summary'!I54</f>
        <v>kW</v>
      </c>
      <c r="J43" s="572" t="str">
        <f>'1.  LRAMVA Summary'!J54</f>
        <v>kWh</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c r="D50" s="187">
        <f t="shared" ref="D50:I50" si="9">IF(ISBLANK($C$50),0,IF($C$50=$D$9,HLOOKUP(D43,D14:D18,5,FALSE),HLOOKUP(D43,D29:D33,5,FALSE)))</f>
        <v>0</v>
      </c>
      <c r="E50" s="187">
        <f t="shared" si="9"/>
        <v>0</v>
      </c>
      <c r="F50" s="187">
        <f t="shared" si="9"/>
        <v>0</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c r="D51" s="187">
        <f>IF(ISBLANK($C$51),0,IF($C$51=$D$9,HLOOKUP(D43,D14:D18,5,FALSE),HLOOKUP(D43,D29:D33,5,FALSE)))</f>
        <v>0</v>
      </c>
      <c r="E51" s="187">
        <f t="shared" ref="E51:Q51" si="11">IF(ISBLANK($C$51),0,IF($C$51=$D$9,HLOOKUP(E43,E14:E18,5,FALSE),HLOOKUP(E43,E29:E33,5,FALSE)))</f>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c r="D52" s="187">
        <f>IF(ISBLANK($C$52),0,IF($C$52=$D$9,HLOOKUP(D43,D14:D18,5,FALSE),HLOOKUP(D43,D29:D33,5,FALSE)))</f>
        <v>0</v>
      </c>
      <c r="E52" s="187">
        <f t="shared" ref="E52:Q52" si="12">IF(ISBLANK($C$52),0,IF($C$52=$D$9,HLOOKUP(E43,E14:E18,5,FALSE),HLOOKUP(E43,E29:E33,5,FALSE)))</f>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2016</v>
      </c>
      <c r="D53" s="187">
        <f>IF(ISBLANK($C$53),0,IF($C$53=$D$9,HLOOKUP(D43,D14:D18,5,FALSE),HLOOKUP(D43,D29:D33,5,FALSE)))</f>
        <v>25640593</v>
      </c>
      <c r="E53" s="187">
        <f t="shared" ref="E53:Q53" si="13">IF(ISBLANK($C$53),0,IF($C$53=$D$9,HLOOKUP(E43,E14:E18,5,FALSE),HLOOKUP(E43,E29:E33,5,FALSE)))</f>
        <v>8037776</v>
      </c>
      <c r="F53" s="187">
        <f t="shared" si="13"/>
        <v>207346</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2016</v>
      </c>
      <c r="D54" s="187">
        <f>IF(ISBLANK($C$54),0,IF($C$54=$D$9,HLOOKUP(D43,D14:D18,5,FALSE),HLOOKUP(D43,D29:D33,5,FALSE)))</f>
        <v>25640593</v>
      </c>
      <c r="E54" s="187">
        <f>IF(ISBLANK($C$54),0,IF($C$54=$D$9,HLOOKUP(E43,E14:E18,5,FALSE),HLOOKUP(E43,E29:E33,5,FALSE)))</f>
        <v>8037776</v>
      </c>
      <c r="F54" s="187">
        <f>IF(ISBLANK($C$54),0,IF($C$54=$D$9,HLOOKUP(F43,F14:F18,5,FALSE),HLOOKUP(F43,F29:F33,5,FALSE)))</f>
        <v>207346</v>
      </c>
      <c r="G54" s="187">
        <f>IF(ISBLANK($C$54),0,IF($C$54=$D$9,HLOOKUP(G43,G14:G18,5,FALSE),HLOOKUP(G43,G29:G33,5,FALSE)))</f>
        <v>0</v>
      </c>
      <c r="H54" s="187">
        <f t="shared" ref="H54:Q54" si="14">IF(ISBLANK($C$54),0,IF($C$54=$D$9,HLOOKUP(H43,H14:H18,5,FALSE),HLOOKUP(H43,H29:H33,5,FALSE)))</f>
        <v>0</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c r="D55" s="187"/>
      <c r="E55" s="187"/>
      <c r="F55" s="187"/>
      <c r="G55" s="187">
        <f t="shared" ref="G55:Q55" si="15">IF(ISBLANK($C$55),0,IF($C$55=$D$9,HLOOKUP(G43,G14:G18,5,FALSE),HLOOKUP(G43,G29:G33,5,FALSE)))</f>
        <v>0</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c r="D56" s="187"/>
      <c r="E56" s="187"/>
      <c r="F56" s="187"/>
      <c r="G56" s="187">
        <f t="shared" ref="G56:Q56" si="16">IF(ISBLANK($C$56),0,IF($C$56=$D$9,HLOOKUP(G43,G14:G18,5,FALSE),HLOOKUP(G43,G29:G33,5,FALSE)))</f>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c r="D57" s="187"/>
      <c r="E57" s="187"/>
      <c r="F57" s="187"/>
      <c r="G57" s="187">
        <f>IF(ISBLANK($C$57),0,IF($C$57=$D$9,HLOOKUP(G43,G14:G18,5,FALSE),HLOOKUP(G43,G29:G33,5,FALSE)))</f>
        <v>0</v>
      </c>
      <c r="H57" s="187">
        <f t="shared" ref="H57:Q57" si="17">IF(ISBLANK($C$57),0,IF($C$57=$D$9,HLOOKUP(H43,H14:H18,5,FALSE),HLOOKUP(H43,H29:H33,5,FALSE)))</f>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c r="D58" s="187"/>
      <c r="E58" s="187"/>
      <c r="F58" s="187"/>
      <c r="G58" s="187">
        <f t="shared" ref="G58:Q58" si="18">IF(ISBLANK($C$58),0,IF($C$58=$D$9,HLOOKUP(G43,G14:G18,5,FALSE),HLOOKUP(G43,G29:G33,5,FALSE)))</f>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c r="D59" s="187"/>
      <c r="E59" s="187"/>
      <c r="F59" s="187"/>
      <c r="G59" s="187">
        <f t="shared" ref="G59:Q59" si="19">IF(ISBLANK($C$59),0,IF($C$59=$D$9,HLOOKUP(G43,G14:G18,5,FALSE),HLOOKUP(G43,G29:G33,5,FALSE)))</f>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c r="D60" s="187"/>
      <c r="E60" s="187"/>
      <c r="F60" s="187"/>
      <c r="G60" s="187">
        <f t="shared" ref="G60:Q60" si="20">IF(ISBLANK($C$60),0,IF($C$60=$D$9,HLOOKUP(G43,G14:G18,5,FALSE),HLOOKUP(G43,G29:G33,5,FALSE)))</f>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view="pageBreakPreview" zoomScale="60" zoomScaleNormal="75" workbookViewId="0"/>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22" t="s">
        <v>171</v>
      </c>
      <c r="C4" s="83" t="s">
        <v>175</v>
      </c>
      <c r="D4" s="83"/>
      <c r="E4" s="49"/>
    </row>
    <row r="5" spans="1:25" s="18" customFormat="1" ht="26.25" hidden="1" customHeight="1" outlineLevel="1" thickBot="1">
      <c r="A5" s="4"/>
      <c r="B5" s="922"/>
      <c r="C5" s="84" t="s">
        <v>172</v>
      </c>
      <c r="D5" s="84"/>
      <c r="E5" s="49"/>
    </row>
    <row r="6" spans="1:25" ht="26.25" hidden="1" customHeight="1" outlineLevel="1" thickBot="1">
      <c r="B6" s="922"/>
      <c r="C6" s="928" t="s">
        <v>548</v>
      </c>
      <c r="D6" s="929"/>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30" t="s">
        <v>613</v>
      </c>
      <c r="C12" s="930"/>
      <c r="D12" s="930"/>
      <c r="E12" s="930"/>
      <c r="F12" s="930"/>
      <c r="G12" s="930"/>
      <c r="H12" s="930"/>
      <c r="I12" s="930"/>
      <c r="J12" s="930"/>
      <c r="K12" s="930"/>
      <c r="L12" s="930"/>
      <c r="M12" s="930"/>
      <c r="N12" s="930"/>
      <c r="O12" s="930"/>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560</v>
      </c>
      <c r="E14" s="468" t="s">
        <v>561</v>
      </c>
      <c r="F14" s="468" t="s">
        <v>562</v>
      </c>
      <c r="G14" s="468" t="s">
        <v>563</v>
      </c>
      <c r="H14" s="468" t="s">
        <v>564</v>
      </c>
      <c r="I14" s="468" t="s">
        <v>565</v>
      </c>
      <c r="J14" s="468" t="s">
        <v>566</v>
      </c>
      <c r="K14" s="468" t="s">
        <v>567</v>
      </c>
      <c r="L14" s="468" t="s">
        <v>568</v>
      </c>
      <c r="M14" s="468" t="s">
        <v>569</v>
      </c>
      <c r="N14" s="468" t="s">
        <v>1013</v>
      </c>
      <c r="O14" s="468" t="s">
        <v>1014</v>
      </c>
      <c r="P14" s="468"/>
    </row>
    <row r="15" spans="1:25" s="7" customFormat="1" ht="18.75" customHeight="1">
      <c r="B15" s="469" t="s">
        <v>188</v>
      </c>
      <c r="C15" s="923"/>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24"/>
      <c r="D16" s="772">
        <v>0</v>
      </c>
      <c r="E16" s="772">
        <v>0</v>
      </c>
      <c r="F16" s="772">
        <v>0</v>
      </c>
      <c r="G16" s="772">
        <v>0</v>
      </c>
      <c r="H16" s="772">
        <v>0</v>
      </c>
      <c r="I16" s="772">
        <v>0</v>
      </c>
      <c r="J16" s="772">
        <v>0</v>
      </c>
      <c r="K16" s="772">
        <v>0</v>
      </c>
      <c r="L16" s="772">
        <v>0</v>
      </c>
      <c r="M16" s="772">
        <v>0</v>
      </c>
      <c r="N16" s="772">
        <v>0</v>
      </c>
      <c r="O16" s="773">
        <v>0</v>
      </c>
      <c r="P16" s="773">
        <v>0</v>
      </c>
    </row>
    <row r="17" spans="1:16" s="109" customFormat="1" ht="17.25" customHeight="1">
      <c r="B17" s="473" t="s">
        <v>557</v>
      </c>
      <c r="C17" s="925"/>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v>12</v>
      </c>
    </row>
    <row r="18" spans="1:16" s="7" customFormat="1" ht="17.25" customHeight="1">
      <c r="B18" s="474" t="str">
        <f>'1.  LRAMVA Summary'!B30</f>
        <v>Residential</v>
      </c>
      <c r="C18" s="926" t="str">
        <f>'2. LRAMVA Threshold'!D43</f>
        <v>kWh</v>
      </c>
      <c r="D18" s="46"/>
      <c r="E18" s="46"/>
      <c r="F18" s="46"/>
      <c r="G18" s="46"/>
      <c r="H18" s="46"/>
      <c r="I18" s="46"/>
      <c r="J18" s="46"/>
      <c r="K18" s="46"/>
      <c r="L18" s="46"/>
      <c r="M18" s="46"/>
      <c r="N18" s="46"/>
      <c r="O18" s="69"/>
      <c r="P18" s="69"/>
    </row>
    <row r="19" spans="1:16" s="7" customFormat="1" ht="15" customHeight="1" outlineLevel="1">
      <c r="B19" s="525" t="s">
        <v>508</v>
      </c>
      <c r="C19" s="924"/>
      <c r="D19" s="46"/>
      <c r="E19" s="46"/>
      <c r="F19" s="46"/>
      <c r="G19" s="46"/>
      <c r="H19" s="46"/>
      <c r="I19" s="46"/>
      <c r="J19" s="46"/>
      <c r="K19" s="46"/>
      <c r="L19" s="46"/>
      <c r="M19" s="46"/>
      <c r="N19" s="46"/>
      <c r="O19" s="69"/>
      <c r="P19" s="69"/>
    </row>
    <row r="20" spans="1:16" s="7" customFormat="1" ht="15" customHeight="1" outlineLevel="1">
      <c r="B20" s="525" t="s">
        <v>509</v>
      </c>
      <c r="C20" s="924"/>
      <c r="D20" s="46"/>
      <c r="E20" s="46"/>
      <c r="F20" s="46"/>
      <c r="G20" s="46"/>
      <c r="H20" s="46"/>
      <c r="I20" s="46"/>
      <c r="J20" s="46"/>
      <c r="K20" s="46"/>
      <c r="L20" s="46"/>
      <c r="M20" s="46"/>
      <c r="N20" s="46"/>
      <c r="O20" s="69"/>
      <c r="P20" s="69"/>
    </row>
    <row r="21" spans="1:16" s="7" customFormat="1" ht="15" customHeight="1" outlineLevel="1">
      <c r="B21" s="525" t="s">
        <v>487</v>
      </c>
      <c r="C21" s="924"/>
      <c r="D21" s="46"/>
      <c r="E21" s="46"/>
      <c r="F21" s="46"/>
      <c r="G21" s="46"/>
      <c r="H21" s="46"/>
      <c r="I21" s="46"/>
      <c r="J21" s="46"/>
      <c r="K21" s="46"/>
      <c r="L21" s="46"/>
      <c r="M21" s="46"/>
      <c r="N21" s="46"/>
      <c r="O21" s="69"/>
      <c r="P21" s="69"/>
    </row>
    <row r="22" spans="1:16" s="7" customFormat="1" ht="14.25" customHeight="1">
      <c r="B22" s="525" t="s">
        <v>510</v>
      </c>
      <c r="C22" s="927"/>
      <c r="D22" s="65">
        <f>SUM(D18:D21)</f>
        <v>0</v>
      </c>
      <c r="E22" s="65">
        <f t="shared" ref="E22:P22" si="2">SUM(E18:E21)</f>
        <v>0</v>
      </c>
      <c r="F22" s="65">
        <f t="shared" si="2"/>
        <v>0</v>
      </c>
      <c r="G22" s="65">
        <f t="shared" si="2"/>
        <v>0</v>
      </c>
      <c r="H22" s="65">
        <f t="shared" si="2"/>
        <v>0</v>
      </c>
      <c r="I22" s="65">
        <f t="shared" si="2"/>
        <v>0</v>
      </c>
      <c r="J22" s="65">
        <f t="shared" si="2"/>
        <v>0</v>
      </c>
      <c r="K22" s="65">
        <f t="shared" si="2"/>
        <v>0</v>
      </c>
      <c r="L22" s="65">
        <f t="shared" si="2"/>
        <v>0</v>
      </c>
      <c r="M22" s="65">
        <f t="shared" si="2"/>
        <v>0</v>
      </c>
      <c r="N22" s="65">
        <f t="shared" si="2"/>
        <v>0</v>
      </c>
      <c r="O22" s="65">
        <f t="shared" si="2"/>
        <v>0</v>
      </c>
      <c r="P22" s="65">
        <f t="shared" si="2"/>
        <v>0</v>
      </c>
    </row>
    <row r="23" spans="1:16" s="63" customFormat="1">
      <c r="A23" s="62"/>
      <c r="B23" s="484" t="s">
        <v>511</v>
      </c>
      <c r="C23" s="476"/>
      <c r="D23" s="477"/>
      <c r="E23" s="478">
        <f>ROUND(SUM(D22*E16+E22*E17)/12,4)</f>
        <v>0</v>
      </c>
      <c r="F23" s="478">
        <f t="shared" ref="F23:P23" si="3">ROUND(SUM(E22*F16+F22*F17)/12,4)</f>
        <v>0</v>
      </c>
      <c r="G23" s="478">
        <f t="shared" si="3"/>
        <v>0</v>
      </c>
      <c r="H23" s="478">
        <f t="shared" si="3"/>
        <v>0</v>
      </c>
      <c r="I23" s="478">
        <f t="shared" si="3"/>
        <v>0</v>
      </c>
      <c r="J23" s="478">
        <f t="shared" si="3"/>
        <v>0</v>
      </c>
      <c r="K23" s="478">
        <f t="shared" si="3"/>
        <v>0</v>
      </c>
      <c r="L23" s="478">
        <f t="shared" si="3"/>
        <v>0</v>
      </c>
      <c r="M23" s="478">
        <f t="shared" si="3"/>
        <v>0</v>
      </c>
      <c r="N23" s="478">
        <f t="shared" si="3"/>
        <v>0</v>
      </c>
      <c r="O23" s="478">
        <f t="shared" si="3"/>
        <v>0</v>
      </c>
      <c r="P23" s="478">
        <f t="shared" si="3"/>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26" t="str">
        <f>'2. LRAMVA Threshold'!E43</f>
        <v>kWh</v>
      </c>
      <c r="D25" s="46"/>
      <c r="E25" s="46"/>
      <c r="F25" s="46"/>
      <c r="G25" s="46"/>
      <c r="H25" s="46"/>
      <c r="I25" s="46"/>
      <c r="J25" s="46"/>
      <c r="K25" s="46"/>
      <c r="L25" s="46"/>
      <c r="M25" s="46"/>
      <c r="N25" s="46">
        <v>1.11E-2</v>
      </c>
      <c r="O25" s="46">
        <v>1.1299999999999999E-2</v>
      </c>
      <c r="P25" s="46"/>
    </row>
    <row r="26" spans="1:16" s="18" customFormat="1" outlineLevel="1">
      <c r="A26" s="4"/>
      <c r="B26" s="525" t="s">
        <v>508</v>
      </c>
      <c r="C26" s="924"/>
      <c r="D26" s="46"/>
      <c r="E26" s="46"/>
      <c r="F26" s="46"/>
      <c r="G26" s="46"/>
      <c r="H26" s="46"/>
      <c r="I26" s="46"/>
      <c r="J26" s="46"/>
      <c r="K26" s="46"/>
      <c r="L26" s="46"/>
      <c r="M26" s="46"/>
      <c r="N26" s="46"/>
      <c r="O26" s="46"/>
      <c r="P26" s="46"/>
    </row>
    <row r="27" spans="1:16" s="18" customFormat="1" outlineLevel="1">
      <c r="A27" s="4"/>
      <c r="B27" s="525" t="s">
        <v>509</v>
      </c>
      <c r="C27" s="924"/>
      <c r="D27" s="46"/>
      <c r="E27" s="46"/>
      <c r="F27" s="46"/>
      <c r="G27" s="46"/>
      <c r="H27" s="46"/>
      <c r="I27" s="46"/>
      <c r="J27" s="46"/>
      <c r="K27" s="46"/>
      <c r="L27" s="46"/>
      <c r="M27" s="46"/>
      <c r="N27" s="46"/>
      <c r="O27" s="46"/>
      <c r="P27" s="46"/>
    </row>
    <row r="28" spans="1:16" s="18" customFormat="1" outlineLevel="1">
      <c r="A28" s="4"/>
      <c r="B28" s="525" t="s">
        <v>487</v>
      </c>
      <c r="C28" s="924"/>
      <c r="D28" s="46"/>
      <c r="E28" s="46"/>
      <c r="F28" s="46"/>
      <c r="G28" s="46"/>
      <c r="H28" s="46"/>
      <c r="I28" s="46"/>
      <c r="J28" s="46"/>
      <c r="K28" s="46"/>
      <c r="L28" s="46"/>
      <c r="M28" s="46"/>
      <c r="N28" s="46"/>
      <c r="O28" s="46"/>
      <c r="P28" s="46"/>
    </row>
    <row r="29" spans="1:16" s="18" customFormat="1">
      <c r="A29" s="4"/>
      <c r="B29" s="525" t="s">
        <v>510</v>
      </c>
      <c r="C29" s="927"/>
      <c r="D29" s="65">
        <f>SUM(D25:D28)</f>
        <v>0</v>
      </c>
      <c r="E29" s="65">
        <f t="shared" ref="E29:P29" si="4">SUM(E25:E28)</f>
        <v>0</v>
      </c>
      <c r="F29" s="65">
        <f t="shared" si="4"/>
        <v>0</v>
      </c>
      <c r="G29" s="65">
        <f t="shared" si="4"/>
        <v>0</v>
      </c>
      <c r="H29" s="65">
        <f t="shared" si="4"/>
        <v>0</v>
      </c>
      <c r="I29" s="65">
        <f t="shared" si="4"/>
        <v>0</v>
      </c>
      <c r="J29" s="65">
        <f t="shared" si="4"/>
        <v>0</v>
      </c>
      <c r="K29" s="65">
        <f t="shared" si="4"/>
        <v>0</v>
      </c>
      <c r="L29" s="65">
        <f t="shared" si="4"/>
        <v>0</v>
      </c>
      <c r="M29" s="65">
        <f t="shared" si="4"/>
        <v>0</v>
      </c>
      <c r="N29" s="65">
        <f t="shared" si="4"/>
        <v>1.11E-2</v>
      </c>
      <c r="O29" s="65">
        <f t="shared" si="4"/>
        <v>1.1299999999999999E-2</v>
      </c>
      <c r="P29" s="65">
        <f t="shared" si="4"/>
        <v>0</v>
      </c>
    </row>
    <row r="30" spans="1:16" s="18" customFormat="1">
      <c r="A30" s="4"/>
      <c r="B30" s="484" t="s">
        <v>511</v>
      </c>
      <c r="C30" s="481"/>
      <c r="D30" s="71"/>
      <c r="E30" s="478">
        <f>ROUND(SUM(D29*E16+E29*E17)/12,4)</f>
        <v>0</v>
      </c>
      <c r="F30" s="478">
        <f t="shared" ref="F30:P30" si="5">ROUND(SUM(E29*F16+F29*F17)/12,4)</f>
        <v>0</v>
      </c>
      <c r="G30" s="478">
        <f t="shared" si="5"/>
        <v>0</v>
      </c>
      <c r="H30" s="478">
        <f t="shared" si="5"/>
        <v>0</v>
      </c>
      <c r="I30" s="478">
        <f t="shared" si="5"/>
        <v>0</v>
      </c>
      <c r="J30" s="478">
        <f t="shared" si="5"/>
        <v>0</v>
      </c>
      <c r="K30" s="478">
        <f t="shared" si="5"/>
        <v>0</v>
      </c>
      <c r="L30" s="478">
        <f t="shared" si="5"/>
        <v>0</v>
      </c>
      <c r="M30" s="478">
        <f t="shared" si="5"/>
        <v>0</v>
      </c>
      <c r="N30" s="478">
        <f t="shared" si="5"/>
        <v>1.11E-2</v>
      </c>
      <c r="O30" s="478">
        <f t="shared" si="5"/>
        <v>1.1299999999999999E-2</v>
      </c>
      <c r="P30" s="478">
        <f t="shared" si="5"/>
        <v>0</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General Service 50 to 4,999 kW</v>
      </c>
      <c r="C32" s="926" t="str">
        <f>'2. LRAMVA Threshold'!F43</f>
        <v>kW</v>
      </c>
      <c r="D32" s="46"/>
      <c r="E32" s="46"/>
      <c r="F32" s="46"/>
      <c r="G32" s="46"/>
      <c r="H32" s="46"/>
      <c r="I32" s="46"/>
      <c r="J32" s="46"/>
      <c r="K32" s="46"/>
      <c r="L32" s="46"/>
      <c r="M32" s="46"/>
      <c r="N32" s="46">
        <v>2.6595</v>
      </c>
      <c r="O32" s="46">
        <v>2.71</v>
      </c>
      <c r="P32" s="46"/>
    </row>
    <row r="33" spans="1:16" s="18" customFormat="1" outlineLevel="1">
      <c r="A33" s="4"/>
      <c r="B33" s="525" t="s">
        <v>508</v>
      </c>
      <c r="C33" s="924"/>
      <c r="D33" s="46"/>
      <c r="E33" s="46"/>
      <c r="F33" s="46"/>
      <c r="G33" s="46"/>
      <c r="H33" s="46"/>
      <c r="I33" s="46"/>
      <c r="J33" s="46"/>
      <c r="K33" s="46"/>
      <c r="L33" s="46"/>
      <c r="M33" s="46"/>
      <c r="N33" s="46"/>
      <c r="O33" s="46"/>
      <c r="P33" s="46"/>
    </row>
    <row r="34" spans="1:16" s="18" customFormat="1" outlineLevel="1">
      <c r="A34" s="4"/>
      <c r="B34" s="525" t="s">
        <v>509</v>
      </c>
      <c r="C34" s="924"/>
      <c r="D34" s="46"/>
      <c r="E34" s="46"/>
      <c r="F34" s="46"/>
      <c r="G34" s="46"/>
      <c r="H34" s="46"/>
      <c r="I34" s="46"/>
      <c r="J34" s="46"/>
      <c r="K34" s="46"/>
      <c r="L34" s="46"/>
      <c r="M34" s="46"/>
      <c r="N34" s="46"/>
      <c r="O34" s="46"/>
      <c r="P34" s="46"/>
    </row>
    <row r="35" spans="1:16" s="18" customFormat="1" outlineLevel="1">
      <c r="A35" s="4"/>
      <c r="B35" s="525" t="s">
        <v>487</v>
      </c>
      <c r="C35" s="924"/>
      <c r="D35" s="46"/>
      <c r="E35" s="46"/>
      <c r="F35" s="46"/>
      <c r="G35" s="46"/>
      <c r="H35" s="46"/>
      <c r="I35" s="46"/>
      <c r="J35" s="46"/>
      <c r="K35" s="46"/>
      <c r="L35" s="46"/>
      <c r="M35" s="46"/>
      <c r="N35" s="46"/>
      <c r="O35" s="46"/>
      <c r="P35" s="46"/>
    </row>
    <row r="36" spans="1:16" s="18" customFormat="1">
      <c r="A36" s="4"/>
      <c r="B36" s="525" t="s">
        <v>510</v>
      </c>
      <c r="C36" s="927"/>
      <c r="D36" s="65">
        <f>SUM(D32:D35)</f>
        <v>0</v>
      </c>
      <c r="E36" s="65">
        <f>SUM(E32:E35)</f>
        <v>0</v>
      </c>
      <c r="F36" s="65">
        <f t="shared" ref="F36:M36" si="6">SUM(F32:F35)</f>
        <v>0</v>
      </c>
      <c r="G36" s="65">
        <f t="shared" si="6"/>
        <v>0</v>
      </c>
      <c r="H36" s="65">
        <f t="shared" si="6"/>
        <v>0</v>
      </c>
      <c r="I36" s="65">
        <f t="shared" si="6"/>
        <v>0</v>
      </c>
      <c r="J36" s="65">
        <f t="shared" si="6"/>
        <v>0</v>
      </c>
      <c r="K36" s="65">
        <f t="shared" si="6"/>
        <v>0</v>
      </c>
      <c r="L36" s="65">
        <f t="shared" si="6"/>
        <v>0</v>
      </c>
      <c r="M36" s="65">
        <f t="shared" si="6"/>
        <v>0</v>
      </c>
      <c r="N36" s="65">
        <f>SUM(N32:N35)</f>
        <v>2.6595</v>
      </c>
      <c r="O36" s="65">
        <f t="shared" ref="O36:P36" si="7">SUM(O32:O35)</f>
        <v>2.71</v>
      </c>
      <c r="P36" s="65">
        <f t="shared" si="7"/>
        <v>0</v>
      </c>
    </row>
    <row r="37" spans="1:16" s="18" customFormat="1">
      <c r="A37" s="4"/>
      <c r="B37" s="484" t="s">
        <v>511</v>
      </c>
      <c r="C37" s="481"/>
      <c r="D37" s="71"/>
      <c r="E37" s="478">
        <f t="shared" ref="E37:M37" si="8">ROUND(SUM(D36*E16+E36*E17)/12,4)</f>
        <v>0</v>
      </c>
      <c r="F37" s="478">
        <f t="shared" si="8"/>
        <v>0</v>
      </c>
      <c r="G37" s="478">
        <f t="shared" si="8"/>
        <v>0</v>
      </c>
      <c r="H37" s="478">
        <f t="shared" si="8"/>
        <v>0</v>
      </c>
      <c r="I37" s="478">
        <f t="shared" si="8"/>
        <v>0</v>
      </c>
      <c r="J37" s="478">
        <f t="shared" si="8"/>
        <v>0</v>
      </c>
      <c r="K37" s="478">
        <f t="shared" si="8"/>
        <v>0</v>
      </c>
      <c r="L37" s="478">
        <f t="shared" si="8"/>
        <v>0</v>
      </c>
      <c r="M37" s="478">
        <f t="shared" si="8"/>
        <v>0</v>
      </c>
      <c r="N37" s="478">
        <f>ROUND(SUM(M36*N16+N36*N17)/12,4)</f>
        <v>2.6595</v>
      </c>
      <c r="O37" s="478">
        <f t="shared" ref="O37:P37" si="9">ROUND(SUM(N36*O16+O36*O17)/12,4)</f>
        <v>2.71</v>
      </c>
      <c r="P37" s="478">
        <f t="shared" si="9"/>
        <v>0</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Large Use</v>
      </c>
      <c r="C39" s="926" t="str">
        <f>'2. LRAMVA Threshold'!G43</f>
        <v>kW</v>
      </c>
      <c r="D39" s="46"/>
      <c r="E39" s="46"/>
      <c r="F39" s="46"/>
      <c r="G39" s="46"/>
      <c r="H39" s="46"/>
      <c r="I39" s="46"/>
      <c r="J39" s="46"/>
      <c r="K39" s="46"/>
      <c r="L39" s="46"/>
      <c r="M39" s="46"/>
      <c r="N39" s="46">
        <v>1.4569000000000001</v>
      </c>
      <c r="O39" s="46">
        <v>1.4845999999999999</v>
      </c>
      <c r="P39" s="46"/>
    </row>
    <row r="40" spans="1:16" s="18" customFormat="1" outlineLevel="1">
      <c r="A40" s="4"/>
      <c r="B40" s="525" t="s">
        <v>508</v>
      </c>
      <c r="C40" s="924"/>
      <c r="D40" s="46"/>
      <c r="E40" s="46"/>
      <c r="F40" s="46"/>
      <c r="G40" s="46"/>
      <c r="H40" s="46"/>
      <c r="I40" s="46"/>
      <c r="J40" s="46"/>
      <c r="K40" s="46"/>
      <c r="L40" s="46"/>
      <c r="M40" s="46"/>
      <c r="N40" s="46"/>
      <c r="O40" s="46"/>
      <c r="P40" s="46"/>
    </row>
    <row r="41" spans="1:16" s="18" customFormat="1" outlineLevel="1">
      <c r="A41" s="4"/>
      <c r="B41" s="525" t="s">
        <v>509</v>
      </c>
      <c r="C41" s="924"/>
      <c r="D41" s="46"/>
      <c r="E41" s="46"/>
      <c r="F41" s="46"/>
      <c r="G41" s="46"/>
      <c r="H41" s="46"/>
      <c r="I41" s="46"/>
      <c r="J41" s="46"/>
      <c r="K41" s="46"/>
      <c r="L41" s="46"/>
      <c r="M41" s="46"/>
      <c r="N41" s="46"/>
      <c r="O41" s="46"/>
      <c r="P41" s="46"/>
    </row>
    <row r="42" spans="1:16" s="18" customFormat="1" outlineLevel="1">
      <c r="A42" s="4"/>
      <c r="B42" s="525" t="s">
        <v>487</v>
      </c>
      <c r="C42" s="924"/>
      <c r="D42" s="46"/>
      <c r="E42" s="46"/>
      <c r="F42" s="46"/>
      <c r="G42" s="46"/>
      <c r="H42" s="46"/>
      <c r="I42" s="46"/>
      <c r="J42" s="46"/>
      <c r="K42" s="46"/>
      <c r="L42" s="46"/>
      <c r="M42" s="46"/>
      <c r="N42" s="46"/>
      <c r="O42" s="46"/>
      <c r="P42" s="46"/>
    </row>
    <row r="43" spans="1:16" s="18" customFormat="1">
      <c r="A43" s="4"/>
      <c r="B43" s="525" t="s">
        <v>510</v>
      </c>
      <c r="C43" s="927"/>
      <c r="D43" s="65">
        <f>SUM(D39:D42)</f>
        <v>0</v>
      </c>
      <c r="E43" s="65">
        <f t="shared" ref="E43:N43" si="10">SUM(E39:E42)</f>
        <v>0</v>
      </c>
      <c r="F43" s="65">
        <f t="shared" si="10"/>
        <v>0</v>
      </c>
      <c r="G43" s="65">
        <f t="shared" si="10"/>
        <v>0</v>
      </c>
      <c r="H43" s="65">
        <f t="shared" si="10"/>
        <v>0</v>
      </c>
      <c r="I43" s="65">
        <f t="shared" si="10"/>
        <v>0</v>
      </c>
      <c r="J43" s="65">
        <f t="shared" si="10"/>
        <v>0</v>
      </c>
      <c r="K43" s="65">
        <f t="shared" si="10"/>
        <v>0</v>
      </c>
      <c r="L43" s="65">
        <f t="shared" si="10"/>
        <v>0</v>
      </c>
      <c r="M43" s="65">
        <f t="shared" si="10"/>
        <v>0</v>
      </c>
      <c r="N43" s="65">
        <f t="shared" si="10"/>
        <v>1.4569000000000001</v>
      </c>
      <c r="O43" s="65">
        <f t="shared" ref="O43:P43" si="11">SUM(O39:O42)</f>
        <v>1.4845999999999999</v>
      </c>
      <c r="P43" s="65">
        <f t="shared" si="11"/>
        <v>0</v>
      </c>
    </row>
    <row r="44" spans="1:16" s="14" customFormat="1">
      <c r="A44" s="72"/>
      <c r="B44" s="484" t="s">
        <v>511</v>
      </c>
      <c r="C44" s="481"/>
      <c r="D44" s="71"/>
      <c r="E44" s="478">
        <f t="shared" ref="E44:M44" si="12">ROUND(SUM(D43*E16+E43*E17)/12,4)</f>
        <v>0</v>
      </c>
      <c r="F44" s="478">
        <f t="shared" si="12"/>
        <v>0</v>
      </c>
      <c r="G44" s="478">
        <f t="shared" si="12"/>
        <v>0</v>
      </c>
      <c r="H44" s="478">
        <f t="shared" si="12"/>
        <v>0</v>
      </c>
      <c r="I44" s="478">
        <f t="shared" si="12"/>
        <v>0</v>
      </c>
      <c r="J44" s="478">
        <f t="shared" si="12"/>
        <v>0</v>
      </c>
      <c r="K44" s="478">
        <f t="shared" si="12"/>
        <v>0</v>
      </c>
      <c r="L44" s="478">
        <f t="shared" si="12"/>
        <v>0</v>
      </c>
      <c r="M44" s="478">
        <f t="shared" si="12"/>
        <v>0</v>
      </c>
      <c r="N44" s="478">
        <f>ROUND(SUM(M43*N16+N43*N17)/12,4)</f>
        <v>1.4569000000000001</v>
      </c>
      <c r="O44" s="478">
        <f t="shared" ref="O44:P44" si="13">ROUND(SUM(N43*O16+O43*O17)/12,4)</f>
        <v>1.4845999999999999</v>
      </c>
      <c r="P44" s="478">
        <f t="shared" si="13"/>
        <v>0</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 2</v>
      </c>
      <c r="C46" s="926" t="str">
        <f>'2. LRAMVA Threshold'!H43</f>
        <v>kW</v>
      </c>
      <c r="D46" s="46"/>
      <c r="E46" s="46"/>
      <c r="F46" s="46"/>
      <c r="G46" s="46"/>
      <c r="H46" s="46"/>
      <c r="I46" s="46"/>
      <c r="J46" s="46"/>
      <c r="K46" s="46"/>
      <c r="L46" s="46"/>
      <c r="M46" s="46"/>
      <c r="N46" s="46">
        <v>0.34539999999999998</v>
      </c>
      <c r="O46" s="46">
        <v>0.35199999999999998</v>
      </c>
      <c r="P46" s="46"/>
    </row>
    <row r="47" spans="1:16" s="18" customFormat="1" outlineLevel="1">
      <c r="A47" s="4"/>
      <c r="B47" s="525" t="s">
        <v>508</v>
      </c>
      <c r="C47" s="924"/>
      <c r="D47" s="46"/>
      <c r="E47" s="46"/>
      <c r="F47" s="46"/>
      <c r="G47" s="46"/>
      <c r="H47" s="46"/>
      <c r="I47" s="46"/>
      <c r="J47" s="46"/>
      <c r="K47" s="46"/>
      <c r="L47" s="46"/>
      <c r="M47" s="46"/>
      <c r="N47" s="46"/>
      <c r="O47" s="46"/>
      <c r="P47" s="46"/>
    </row>
    <row r="48" spans="1:16" s="18" customFormat="1" outlineLevel="1">
      <c r="A48" s="4"/>
      <c r="B48" s="525" t="s">
        <v>509</v>
      </c>
      <c r="C48" s="924"/>
      <c r="D48" s="46"/>
      <c r="E48" s="46"/>
      <c r="F48" s="46"/>
      <c r="G48" s="46"/>
      <c r="H48" s="46"/>
      <c r="I48" s="46"/>
      <c r="J48" s="46"/>
      <c r="K48" s="46"/>
      <c r="L48" s="46"/>
      <c r="M48" s="46"/>
      <c r="N48" s="46"/>
      <c r="O48" s="46"/>
      <c r="P48" s="46"/>
    </row>
    <row r="49" spans="1:16" s="18" customFormat="1" outlineLevel="1">
      <c r="A49" s="4"/>
      <c r="B49" s="525" t="s">
        <v>487</v>
      </c>
      <c r="C49" s="924"/>
      <c r="D49" s="46"/>
      <c r="E49" s="46"/>
      <c r="F49" s="46"/>
      <c r="G49" s="46"/>
      <c r="H49" s="46"/>
      <c r="I49" s="46"/>
      <c r="J49" s="46"/>
      <c r="K49" s="46"/>
      <c r="L49" s="46"/>
      <c r="M49" s="46"/>
      <c r="N49" s="46"/>
      <c r="O49" s="46"/>
      <c r="P49" s="46"/>
    </row>
    <row r="50" spans="1:16" s="18" customFormat="1">
      <c r="A50" s="4"/>
      <c r="B50" s="525" t="s">
        <v>510</v>
      </c>
      <c r="C50" s="927"/>
      <c r="D50" s="65">
        <f>SUM(D46:D49)</f>
        <v>0</v>
      </c>
      <c r="E50" s="65">
        <f t="shared" ref="E50:N50" si="14">SUM(E46:E49)</f>
        <v>0</v>
      </c>
      <c r="F50" s="65">
        <f t="shared" si="14"/>
        <v>0</v>
      </c>
      <c r="G50" s="65">
        <f t="shared" si="14"/>
        <v>0</v>
      </c>
      <c r="H50" s="65">
        <f t="shared" si="14"/>
        <v>0</v>
      </c>
      <c r="I50" s="65">
        <f t="shared" si="14"/>
        <v>0</v>
      </c>
      <c r="J50" s="65">
        <f t="shared" si="14"/>
        <v>0</v>
      </c>
      <c r="K50" s="65">
        <f t="shared" si="14"/>
        <v>0</v>
      </c>
      <c r="L50" s="65">
        <f t="shared" si="14"/>
        <v>0</v>
      </c>
      <c r="M50" s="65">
        <f t="shared" si="14"/>
        <v>0</v>
      </c>
      <c r="N50" s="65">
        <f t="shared" si="14"/>
        <v>0.34539999999999998</v>
      </c>
      <c r="O50" s="65">
        <f t="shared" ref="O50:P50" si="15">SUM(O46:O49)</f>
        <v>0.35199999999999998</v>
      </c>
      <c r="P50" s="65">
        <f t="shared" si="15"/>
        <v>0</v>
      </c>
    </row>
    <row r="51" spans="1:16" s="14" customFormat="1">
      <c r="A51" s="72"/>
      <c r="B51" s="484" t="s">
        <v>511</v>
      </c>
      <c r="C51" s="481"/>
      <c r="D51" s="71"/>
      <c r="E51" s="478">
        <f t="shared" ref="E51:M51" si="16">ROUND(SUM(D50*E16+E50*E17)/12,4)</f>
        <v>0</v>
      </c>
      <c r="F51" s="478">
        <f t="shared" si="16"/>
        <v>0</v>
      </c>
      <c r="G51" s="478">
        <f t="shared" si="16"/>
        <v>0</v>
      </c>
      <c r="H51" s="478">
        <f t="shared" si="16"/>
        <v>0</v>
      </c>
      <c r="I51" s="478">
        <f t="shared" si="16"/>
        <v>0</v>
      </c>
      <c r="J51" s="478">
        <f t="shared" si="16"/>
        <v>0</v>
      </c>
      <c r="K51" s="478">
        <f t="shared" si="16"/>
        <v>0</v>
      </c>
      <c r="L51" s="478">
        <f t="shared" si="16"/>
        <v>0</v>
      </c>
      <c r="M51" s="478">
        <f t="shared" si="16"/>
        <v>0</v>
      </c>
      <c r="N51" s="478">
        <f>ROUND(SUM(M50*N16+N50*N17)/12,4)</f>
        <v>0.34539999999999998</v>
      </c>
      <c r="O51" s="478">
        <f t="shared" ref="O51:P51" si="17">ROUND(SUM(N50*O16+O50*O17)/12,4)</f>
        <v>0.35199999999999998</v>
      </c>
      <c r="P51" s="478">
        <f t="shared" si="17"/>
        <v>0</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Street Lighting</v>
      </c>
      <c r="C53" s="926" t="str">
        <f>'2. LRAMVA Threshold'!I43</f>
        <v>kW</v>
      </c>
      <c r="D53" s="46"/>
      <c r="E53" s="46"/>
      <c r="F53" s="46"/>
      <c r="G53" s="46"/>
      <c r="H53" s="46"/>
      <c r="I53" s="46"/>
      <c r="J53" s="46"/>
      <c r="K53" s="46"/>
      <c r="L53" s="46"/>
      <c r="M53" s="46"/>
      <c r="N53" s="46">
        <v>5.2632000000000003</v>
      </c>
      <c r="O53" s="46">
        <v>5.3632</v>
      </c>
      <c r="P53" s="46"/>
    </row>
    <row r="54" spans="1:16" s="18" customFormat="1" outlineLevel="1">
      <c r="A54" s="4"/>
      <c r="B54" s="525" t="s">
        <v>508</v>
      </c>
      <c r="C54" s="924"/>
      <c r="D54" s="46"/>
      <c r="E54" s="46"/>
      <c r="F54" s="46"/>
      <c r="G54" s="46"/>
      <c r="H54" s="46"/>
      <c r="I54" s="46"/>
      <c r="J54" s="46"/>
      <c r="K54" s="46"/>
      <c r="L54" s="46"/>
      <c r="M54" s="46"/>
      <c r="N54" s="46"/>
      <c r="O54" s="46"/>
      <c r="P54" s="46"/>
    </row>
    <row r="55" spans="1:16" s="18" customFormat="1" outlineLevel="1">
      <c r="A55" s="4"/>
      <c r="B55" s="525" t="s">
        <v>509</v>
      </c>
      <c r="C55" s="924"/>
      <c r="D55" s="46"/>
      <c r="E55" s="46"/>
      <c r="F55" s="46"/>
      <c r="G55" s="46"/>
      <c r="H55" s="46"/>
      <c r="I55" s="46"/>
      <c r="J55" s="46"/>
      <c r="K55" s="46"/>
      <c r="L55" s="46"/>
      <c r="M55" s="46"/>
      <c r="N55" s="46"/>
      <c r="O55" s="46"/>
      <c r="P55" s="46"/>
    </row>
    <row r="56" spans="1:16" s="18" customFormat="1" outlineLevel="1">
      <c r="A56" s="4"/>
      <c r="B56" s="525" t="s">
        <v>487</v>
      </c>
      <c r="C56" s="924"/>
      <c r="D56" s="46"/>
      <c r="E56" s="46"/>
      <c r="F56" s="46"/>
      <c r="G56" s="46"/>
      <c r="H56" s="46"/>
      <c r="I56" s="46"/>
      <c r="J56" s="46"/>
      <c r="K56" s="46"/>
      <c r="L56" s="46"/>
      <c r="M56" s="46"/>
      <c r="N56" s="46"/>
      <c r="O56" s="46"/>
      <c r="P56" s="46"/>
    </row>
    <row r="57" spans="1:16" s="18" customFormat="1">
      <c r="A57" s="4"/>
      <c r="B57" s="525" t="s">
        <v>510</v>
      </c>
      <c r="C57" s="927"/>
      <c r="D57" s="65">
        <f>SUM(D53:D56)</f>
        <v>0</v>
      </c>
      <c r="E57" s="65">
        <f t="shared" ref="E57:N57" si="18">SUM(E53:E56)</f>
        <v>0</v>
      </c>
      <c r="F57" s="65">
        <f t="shared" si="18"/>
        <v>0</v>
      </c>
      <c r="G57" s="65">
        <f t="shared" si="18"/>
        <v>0</v>
      </c>
      <c r="H57" s="65">
        <f t="shared" si="18"/>
        <v>0</v>
      </c>
      <c r="I57" s="65">
        <f t="shared" si="18"/>
        <v>0</v>
      </c>
      <c r="J57" s="65">
        <f t="shared" si="18"/>
        <v>0</v>
      </c>
      <c r="K57" s="65">
        <f t="shared" si="18"/>
        <v>0</v>
      </c>
      <c r="L57" s="65">
        <f t="shared" si="18"/>
        <v>0</v>
      </c>
      <c r="M57" s="65">
        <f t="shared" si="18"/>
        <v>0</v>
      </c>
      <c r="N57" s="65">
        <f t="shared" si="18"/>
        <v>5.2632000000000003</v>
      </c>
      <c r="O57" s="65">
        <f t="shared" ref="O57:P57" si="19">SUM(O53:O56)</f>
        <v>5.3632</v>
      </c>
      <c r="P57" s="65">
        <f t="shared" si="19"/>
        <v>0</v>
      </c>
    </row>
    <row r="58" spans="1:16" s="14" customFormat="1">
      <c r="A58" s="72"/>
      <c r="B58" s="484" t="s">
        <v>511</v>
      </c>
      <c r="C58" s="481"/>
      <c r="D58" s="71"/>
      <c r="E58" s="478">
        <f t="shared" ref="E58:M58" si="20">ROUND(SUM(D57*E16+E57*E17)/12,4)</f>
        <v>0</v>
      </c>
      <c r="F58" s="478">
        <f t="shared" si="20"/>
        <v>0</v>
      </c>
      <c r="G58" s="478">
        <f t="shared" si="20"/>
        <v>0</v>
      </c>
      <c r="H58" s="478">
        <f t="shared" si="20"/>
        <v>0</v>
      </c>
      <c r="I58" s="478">
        <f t="shared" si="20"/>
        <v>0</v>
      </c>
      <c r="J58" s="478">
        <f t="shared" si="20"/>
        <v>0</v>
      </c>
      <c r="K58" s="478">
        <f t="shared" si="20"/>
        <v>0</v>
      </c>
      <c r="L58" s="478">
        <f t="shared" si="20"/>
        <v>0</v>
      </c>
      <c r="M58" s="478">
        <f t="shared" si="20"/>
        <v>0</v>
      </c>
      <c r="N58" s="478">
        <f>ROUND(SUM(M57*N16+N57*N17)/12,4)</f>
        <v>5.2632000000000003</v>
      </c>
      <c r="O58" s="478">
        <f t="shared" ref="O58:P58" si="21">ROUND(SUM(N57*O16+O57*O17)/12,4)</f>
        <v>5.3632</v>
      </c>
      <c r="P58" s="478">
        <f t="shared" si="21"/>
        <v>0</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Unmetered Scattered Load</v>
      </c>
      <c r="C60" s="926" t="str">
        <f>'2. LRAMVA Threshold'!J43</f>
        <v>kWh</v>
      </c>
      <c r="D60" s="46"/>
      <c r="E60" s="46"/>
      <c r="F60" s="46"/>
      <c r="G60" s="46"/>
      <c r="H60" s="46"/>
      <c r="I60" s="46"/>
      <c r="J60" s="46"/>
      <c r="K60" s="46"/>
      <c r="L60" s="46"/>
      <c r="M60" s="46"/>
      <c r="N60" s="46">
        <v>1.3599999999999999E-2</v>
      </c>
      <c r="O60" s="46">
        <v>1.3899999999999999E-2</v>
      </c>
      <c r="P60" s="46"/>
    </row>
    <row r="61" spans="1:16" s="18" customFormat="1" outlineLevel="1">
      <c r="A61" s="4"/>
      <c r="B61" s="525" t="s">
        <v>508</v>
      </c>
      <c r="C61" s="924"/>
      <c r="D61" s="46"/>
      <c r="E61" s="46"/>
      <c r="F61" s="46"/>
      <c r="G61" s="46"/>
      <c r="H61" s="46"/>
      <c r="I61" s="46"/>
      <c r="J61" s="46"/>
      <c r="K61" s="46"/>
      <c r="L61" s="46"/>
      <c r="M61" s="46"/>
      <c r="N61" s="46"/>
      <c r="O61" s="46"/>
      <c r="P61" s="46"/>
    </row>
    <row r="62" spans="1:16" s="18" customFormat="1" outlineLevel="1">
      <c r="A62" s="4"/>
      <c r="B62" s="525" t="s">
        <v>509</v>
      </c>
      <c r="C62" s="924"/>
      <c r="D62" s="46"/>
      <c r="E62" s="46"/>
      <c r="F62" s="46"/>
      <c r="G62" s="46"/>
      <c r="H62" s="46"/>
      <c r="I62" s="46"/>
      <c r="J62" s="46"/>
      <c r="K62" s="46"/>
      <c r="L62" s="46"/>
      <c r="M62" s="46"/>
      <c r="N62" s="46"/>
      <c r="O62" s="46"/>
      <c r="P62" s="46"/>
    </row>
    <row r="63" spans="1:16" s="18" customFormat="1" outlineLevel="1">
      <c r="A63" s="4"/>
      <c r="B63" s="525" t="s">
        <v>487</v>
      </c>
      <c r="C63" s="924"/>
      <c r="D63" s="46"/>
      <c r="E63" s="46"/>
      <c r="F63" s="46"/>
      <c r="G63" s="46"/>
      <c r="H63" s="46"/>
      <c r="I63" s="46"/>
      <c r="J63" s="46"/>
      <c r="K63" s="46"/>
      <c r="L63" s="46"/>
      <c r="M63" s="46"/>
      <c r="N63" s="46"/>
      <c r="O63" s="46"/>
      <c r="P63" s="46"/>
    </row>
    <row r="64" spans="1:16" s="18" customFormat="1">
      <c r="A64" s="4"/>
      <c r="B64" s="525" t="s">
        <v>510</v>
      </c>
      <c r="C64" s="927"/>
      <c r="D64" s="65">
        <f>SUM(D60:D63)</f>
        <v>0</v>
      </c>
      <c r="E64" s="65">
        <f t="shared" ref="E64:N64" si="22">SUM(E60:E63)</f>
        <v>0</v>
      </c>
      <c r="F64" s="65">
        <f t="shared" si="22"/>
        <v>0</v>
      </c>
      <c r="G64" s="65">
        <f t="shared" si="22"/>
        <v>0</v>
      </c>
      <c r="H64" s="65">
        <f t="shared" si="22"/>
        <v>0</v>
      </c>
      <c r="I64" s="65">
        <f t="shared" si="22"/>
        <v>0</v>
      </c>
      <c r="J64" s="65">
        <f t="shared" si="22"/>
        <v>0</v>
      </c>
      <c r="K64" s="65">
        <f t="shared" si="22"/>
        <v>0</v>
      </c>
      <c r="L64" s="65">
        <f t="shared" si="22"/>
        <v>0</v>
      </c>
      <c r="M64" s="65">
        <f t="shared" si="22"/>
        <v>0</v>
      </c>
      <c r="N64" s="65">
        <f t="shared" si="22"/>
        <v>1.3599999999999999E-2</v>
      </c>
      <c r="O64" s="65">
        <f t="shared" ref="O64:P64" si="23">SUM(O60:O63)</f>
        <v>1.3899999999999999E-2</v>
      </c>
      <c r="P64" s="65">
        <f t="shared" si="23"/>
        <v>0</v>
      </c>
    </row>
    <row r="65" spans="1:16" s="14" customFormat="1">
      <c r="A65" s="72"/>
      <c r="B65" s="484" t="s">
        <v>511</v>
      </c>
      <c r="C65" s="481"/>
      <c r="D65" s="71"/>
      <c r="E65" s="478">
        <f t="shared" ref="E65:M65" si="24">ROUND(SUM(D64*E16+E64*E17)/12,4)</f>
        <v>0</v>
      </c>
      <c r="F65" s="478">
        <f t="shared" si="24"/>
        <v>0</v>
      </c>
      <c r="G65" s="478">
        <f t="shared" si="24"/>
        <v>0</v>
      </c>
      <c r="H65" s="478">
        <f t="shared" si="24"/>
        <v>0</v>
      </c>
      <c r="I65" s="478">
        <f>ROUND(SUM(H64*I16+I64*I17)/12,4)</f>
        <v>0</v>
      </c>
      <c r="J65" s="478">
        <f t="shared" si="24"/>
        <v>0</v>
      </c>
      <c r="K65" s="478">
        <f t="shared" si="24"/>
        <v>0</v>
      </c>
      <c r="L65" s="478">
        <f t="shared" si="24"/>
        <v>0</v>
      </c>
      <c r="M65" s="478">
        <f t="shared" si="24"/>
        <v>0</v>
      </c>
      <c r="N65" s="478">
        <f>ROUND(SUM(M64*N16+N64*N17)/12,4)</f>
        <v>1.3599999999999999E-2</v>
      </c>
      <c r="O65" s="478">
        <f t="shared" ref="O65:P65" si="25">ROUND(SUM(N64*O16+O64*O17)/12,4)</f>
        <v>1.3899999999999999E-2</v>
      </c>
      <c r="P65" s="478">
        <f t="shared" si="25"/>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26">
        <f>'2. LRAMVA Threshold'!K43</f>
        <v>0</v>
      </c>
      <c r="D67" s="46"/>
      <c r="E67" s="46"/>
      <c r="F67" s="46"/>
      <c r="G67" s="46"/>
      <c r="H67" s="46"/>
      <c r="I67" s="46"/>
      <c r="J67" s="46"/>
      <c r="K67" s="46"/>
      <c r="L67" s="46"/>
      <c r="M67" s="46"/>
      <c r="N67" s="46"/>
      <c r="O67" s="46"/>
      <c r="P67" s="46"/>
    </row>
    <row r="68" spans="1:16" s="18" customFormat="1" outlineLevel="1">
      <c r="A68" s="4"/>
      <c r="B68" s="525" t="s">
        <v>508</v>
      </c>
      <c r="C68" s="924"/>
      <c r="D68" s="46"/>
      <c r="E68" s="46"/>
      <c r="F68" s="46"/>
      <c r="G68" s="46"/>
      <c r="H68" s="46"/>
      <c r="I68" s="46"/>
      <c r="J68" s="46"/>
      <c r="K68" s="46"/>
      <c r="L68" s="46"/>
      <c r="M68" s="46"/>
      <c r="N68" s="46"/>
      <c r="O68" s="46"/>
      <c r="P68" s="46"/>
    </row>
    <row r="69" spans="1:16" s="18" customFormat="1" outlineLevel="1">
      <c r="A69" s="4"/>
      <c r="B69" s="525" t="s">
        <v>509</v>
      </c>
      <c r="C69" s="924"/>
      <c r="D69" s="46"/>
      <c r="E69" s="46"/>
      <c r="F69" s="46"/>
      <c r="G69" s="46"/>
      <c r="H69" s="46"/>
      <c r="I69" s="46"/>
      <c r="J69" s="46"/>
      <c r="K69" s="46"/>
      <c r="L69" s="46"/>
      <c r="M69" s="46"/>
      <c r="N69" s="46"/>
      <c r="O69" s="46"/>
      <c r="P69" s="46"/>
    </row>
    <row r="70" spans="1:16" s="18" customFormat="1" outlineLevel="1">
      <c r="A70" s="4"/>
      <c r="B70" s="525" t="s">
        <v>487</v>
      </c>
      <c r="C70" s="924"/>
      <c r="D70" s="46"/>
      <c r="E70" s="46"/>
      <c r="F70" s="46"/>
      <c r="G70" s="46"/>
      <c r="H70" s="46"/>
      <c r="I70" s="46"/>
      <c r="J70" s="46"/>
      <c r="K70" s="46"/>
      <c r="L70" s="46"/>
      <c r="M70" s="46"/>
      <c r="N70" s="46"/>
      <c r="O70" s="46"/>
      <c r="P70" s="46"/>
    </row>
    <row r="71" spans="1:16" s="18" customFormat="1">
      <c r="A71" s="4"/>
      <c r="B71" s="525" t="s">
        <v>510</v>
      </c>
      <c r="C71" s="927"/>
      <c r="D71" s="65">
        <f>SUM(D67:D70)</f>
        <v>0</v>
      </c>
      <c r="E71" s="65">
        <f t="shared" ref="E71:N71" si="26">SUM(E67:E70)</f>
        <v>0</v>
      </c>
      <c r="F71" s="65">
        <f>SUM(F67:F70)</f>
        <v>0</v>
      </c>
      <c r="G71" s="65">
        <f t="shared" si="26"/>
        <v>0</v>
      </c>
      <c r="H71" s="65">
        <f t="shared" si="26"/>
        <v>0</v>
      </c>
      <c r="I71" s="65">
        <f t="shared" si="26"/>
        <v>0</v>
      </c>
      <c r="J71" s="65">
        <f t="shared" si="26"/>
        <v>0</v>
      </c>
      <c r="K71" s="65">
        <f t="shared" si="26"/>
        <v>0</v>
      </c>
      <c r="L71" s="65">
        <f t="shared" si="26"/>
        <v>0</v>
      </c>
      <c r="M71" s="65">
        <f t="shared" si="26"/>
        <v>0</v>
      </c>
      <c r="N71" s="65">
        <f t="shared" si="26"/>
        <v>0</v>
      </c>
      <c r="O71" s="65">
        <f t="shared" ref="O71:P71" si="27">SUM(O67:O70)</f>
        <v>0</v>
      </c>
      <c r="P71" s="65">
        <f t="shared" si="27"/>
        <v>0</v>
      </c>
    </row>
    <row r="72" spans="1:16" s="14" customFormat="1">
      <c r="A72" s="72"/>
      <c r="B72" s="484" t="s">
        <v>511</v>
      </c>
      <c r="C72" s="481"/>
      <c r="D72" s="71"/>
      <c r="E72" s="478">
        <f t="shared" ref="E72:N72" si="28">ROUND(SUM(D71*E16+E71*E17)/12,4)</f>
        <v>0</v>
      </c>
      <c r="F72" s="478">
        <f t="shared" si="28"/>
        <v>0</v>
      </c>
      <c r="G72" s="478">
        <f t="shared" si="28"/>
        <v>0</v>
      </c>
      <c r="H72" s="478">
        <f t="shared" si="28"/>
        <v>0</v>
      </c>
      <c r="I72" s="478">
        <f t="shared" si="28"/>
        <v>0</v>
      </c>
      <c r="J72" s="478">
        <f t="shared" si="28"/>
        <v>0</v>
      </c>
      <c r="K72" s="478">
        <f t="shared" si="28"/>
        <v>0</v>
      </c>
      <c r="L72" s="478">
        <f t="shared" si="28"/>
        <v>0</v>
      </c>
      <c r="M72" s="478">
        <f t="shared" si="28"/>
        <v>0</v>
      </c>
      <c r="N72" s="478">
        <f t="shared" si="28"/>
        <v>0</v>
      </c>
      <c r="O72" s="478">
        <f t="shared" ref="O72" si="29">ROUND(SUM(N71*O16+O71*O17)/12,4)</f>
        <v>0</v>
      </c>
      <c r="P72" s="478">
        <f t="shared" ref="P72" si="30">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26">
        <f>'2. LRAMVA Threshold'!L43</f>
        <v>0</v>
      </c>
      <c r="D74" s="46"/>
      <c r="E74" s="46"/>
      <c r="F74" s="46"/>
      <c r="G74" s="46"/>
      <c r="H74" s="46"/>
      <c r="I74" s="46"/>
      <c r="J74" s="46"/>
      <c r="K74" s="46"/>
      <c r="L74" s="46"/>
      <c r="M74" s="46"/>
      <c r="N74" s="46"/>
      <c r="O74" s="46"/>
      <c r="P74" s="46"/>
    </row>
    <row r="75" spans="1:16" s="18" customFormat="1" outlineLevel="1">
      <c r="A75" s="4"/>
      <c r="B75" s="525" t="s">
        <v>508</v>
      </c>
      <c r="C75" s="924"/>
      <c r="D75" s="46"/>
      <c r="E75" s="46"/>
      <c r="F75" s="46"/>
      <c r="G75" s="46"/>
      <c r="H75" s="46"/>
      <c r="I75" s="46"/>
      <c r="J75" s="46"/>
      <c r="K75" s="46"/>
      <c r="L75" s="46"/>
      <c r="M75" s="46"/>
      <c r="N75" s="46"/>
      <c r="O75" s="46"/>
      <c r="P75" s="46"/>
    </row>
    <row r="76" spans="1:16" s="18" customFormat="1" outlineLevel="1">
      <c r="A76" s="4"/>
      <c r="B76" s="525" t="s">
        <v>509</v>
      </c>
      <c r="C76" s="924"/>
      <c r="D76" s="46"/>
      <c r="E76" s="46"/>
      <c r="F76" s="46"/>
      <c r="G76" s="46"/>
      <c r="H76" s="46"/>
      <c r="I76" s="46"/>
      <c r="J76" s="46"/>
      <c r="K76" s="46"/>
      <c r="L76" s="46"/>
      <c r="M76" s="46"/>
      <c r="N76" s="46"/>
      <c r="O76" s="46"/>
      <c r="P76" s="46"/>
    </row>
    <row r="77" spans="1:16" s="18" customFormat="1" outlineLevel="1">
      <c r="A77" s="4"/>
      <c r="B77" s="525" t="s">
        <v>487</v>
      </c>
      <c r="C77" s="924"/>
      <c r="D77" s="46"/>
      <c r="E77" s="46"/>
      <c r="F77" s="46"/>
      <c r="G77" s="46"/>
      <c r="H77" s="46"/>
      <c r="I77" s="46"/>
      <c r="J77" s="46"/>
      <c r="K77" s="46"/>
      <c r="L77" s="46"/>
      <c r="M77" s="46"/>
      <c r="N77" s="46"/>
      <c r="O77" s="46"/>
      <c r="P77" s="46"/>
    </row>
    <row r="78" spans="1:16" s="18" customFormat="1">
      <c r="A78" s="4"/>
      <c r="B78" s="525" t="s">
        <v>510</v>
      </c>
      <c r="C78" s="927"/>
      <c r="D78" s="65">
        <f>SUM(D74:D77)</f>
        <v>0</v>
      </c>
      <c r="E78" s="65">
        <f>SUM(E74:E77)</f>
        <v>0</v>
      </c>
      <c r="F78" s="65">
        <f t="shared" ref="F78:N78" si="31">SUM(F74:F77)</f>
        <v>0</v>
      </c>
      <c r="G78" s="65">
        <f t="shared" si="31"/>
        <v>0</v>
      </c>
      <c r="H78" s="65">
        <f t="shared" si="31"/>
        <v>0</v>
      </c>
      <c r="I78" s="65">
        <f t="shared" si="31"/>
        <v>0</v>
      </c>
      <c r="J78" s="65">
        <f t="shared" si="31"/>
        <v>0</v>
      </c>
      <c r="K78" s="65">
        <f t="shared" si="31"/>
        <v>0</v>
      </c>
      <c r="L78" s="65">
        <f t="shared" si="31"/>
        <v>0</v>
      </c>
      <c r="M78" s="65">
        <f t="shared" si="31"/>
        <v>0</v>
      </c>
      <c r="N78" s="65">
        <f t="shared" si="31"/>
        <v>0</v>
      </c>
      <c r="O78" s="65">
        <f t="shared" ref="O78:P78" si="32">SUM(O74:O77)</f>
        <v>0</v>
      </c>
      <c r="P78" s="65">
        <f t="shared" si="32"/>
        <v>0</v>
      </c>
    </row>
    <row r="79" spans="1:16" s="14" customFormat="1">
      <c r="A79" s="72"/>
      <c r="B79" s="484" t="s">
        <v>511</v>
      </c>
      <c r="C79" s="481"/>
      <c r="D79" s="71"/>
      <c r="E79" s="478">
        <f t="shared" ref="E79:M79" si="33">ROUND(SUM(D78*E16+E78*E17)/12,4)</f>
        <v>0</v>
      </c>
      <c r="F79" s="478">
        <f t="shared" si="33"/>
        <v>0</v>
      </c>
      <c r="G79" s="478">
        <f t="shared" si="33"/>
        <v>0</v>
      </c>
      <c r="H79" s="478">
        <f t="shared" si="33"/>
        <v>0</v>
      </c>
      <c r="I79" s="478">
        <f t="shared" si="33"/>
        <v>0</v>
      </c>
      <c r="J79" s="478">
        <f t="shared" si="33"/>
        <v>0</v>
      </c>
      <c r="K79" s="478">
        <f t="shared" si="33"/>
        <v>0</v>
      </c>
      <c r="L79" s="478">
        <f t="shared" si="33"/>
        <v>0</v>
      </c>
      <c r="M79" s="478">
        <f t="shared" si="33"/>
        <v>0</v>
      </c>
      <c r="N79" s="478">
        <f>ROUND(SUM(M78*N16+N78*N17)/12,4)</f>
        <v>0</v>
      </c>
      <c r="O79" s="478">
        <f t="shared" ref="O79:P79" si="34">ROUND(SUM(N78*O16+O78*O17)/12,4)</f>
        <v>0</v>
      </c>
      <c r="P79" s="478">
        <f t="shared" si="34"/>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26">
        <f>'2. LRAMVA Threshold'!M43</f>
        <v>0</v>
      </c>
      <c r="D81" s="46"/>
      <c r="E81" s="46"/>
      <c r="F81" s="46"/>
      <c r="G81" s="46"/>
      <c r="H81" s="46"/>
      <c r="I81" s="46"/>
      <c r="J81" s="46"/>
      <c r="K81" s="46"/>
      <c r="L81" s="46"/>
      <c r="M81" s="46"/>
      <c r="N81" s="46"/>
      <c r="O81" s="46"/>
      <c r="P81" s="46"/>
    </row>
    <row r="82" spans="1:16" s="18" customFormat="1" outlineLevel="1">
      <c r="A82" s="4"/>
      <c r="B82" s="525" t="s">
        <v>508</v>
      </c>
      <c r="C82" s="924"/>
      <c r="D82" s="46"/>
      <c r="E82" s="46"/>
      <c r="F82" s="46"/>
      <c r="G82" s="46"/>
      <c r="H82" s="46"/>
      <c r="I82" s="46"/>
      <c r="J82" s="46"/>
      <c r="K82" s="46"/>
      <c r="L82" s="46"/>
      <c r="M82" s="46"/>
      <c r="N82" s="46"/>
      <c r="O82" s="46"/>
      <c r="P82" s="46"/>
    </row>
    <row r="83" spans="1:16" s="18" customFormat="1" outlineLevel="1">
      <c r="A83" s="4"/>
      <c r="B83" s="525" t="s">
        <v>509</v>
      </c>
      <c r="C83" s="924"/>
      <c r="D83" s="46"/>
      <c r="E83" s="46"/>
      <c r="F83" s="46"/>
      <c r="G83" s="46"/>
      <c r="H83" s="46"/>
      <c r="I83" s="46"/>
      <c r="J83" s="46"/>
      <c r="K83" s="46"/>
      <c r="L83" s="46"/>
      <c r="M83" s="46"/>
      <c r="N83" s="46"/>
      <c r="O83" s="46"/>
      <c r="P83" s="46"/>
    </row>
    <row r="84" spans="1:16" s="18" customFormat="1" outlineLevel="1">
      <c r="A84" s="4"/>
      <c r="B84" s="525" t="s">
        <v>487</v>
      </c>
      <c r="C84" s="924"/>
      <c r="D84" s="46"/>
      <c r="E84" s="46"/>
      <c r="F84" s="46"/>
      <c r="G84" s="46"/>
      <c r="H84" s="46"/>
      <c r="I84" s="46"/>
      <c r="J84" s="46"/>
      <c r="K84" s="46"/>
      <c r="L84" s="46"/>
      <c r="M84" s="46"/>
      <c r="N84" s="46"/>
      <c r="O84" s="46"/>
      <c r="P84" s="46"/>
    </row>
    <row r="85" spans="1:16" s="18" customFormat="1">
      <c r="A85" s="4"/>
      <c r="B85" s="525" t="s">
        <v>510</v>
      </c>
      <c r="C85" s="927"/>
      <c r="D85" s="65">
        <f>SUM(D81:D84)</f>
        <v>0</v>
      </c>
      <c r="E85" s="65">
        <f>SUM(E81:E84)</f>
        <v>0</v>
      </c>
      <c r="F85" s="65">
        <f t="shared" ref="F85:N85" si="35">SUM(F81:F84)</f>
        <v>0</v>
      </c>
      <c r="G85" s="65">
        <f t="shared" si="35"/>
        <v>0</v>
      </c>
      <c r="H85" s="65">
        <f t="shared" si="35"/>
        <v>0</v>
      </c>
      <c r="I85" s="65">
        <f t="shared" si="35"/>
        <v>0</v>
      </c>
      <c r="J85" s="65">
        <f t="shared" si="35"/>
        <v>0</v>
      </c>
      <c r="K85" s="65">
        <f t="shared" si="35"/>
        <v>0</v>
      </c>
      <c r="L85" s="65">
        <f t="shared" si="35"/>
        <v>0</v>
      </c>
      <c r="M85" s="65">
        <f t="shared" si="35"/>
        <v>0</v>
      </c>
      <c r="N85" s="65">
        <f t="shared" si="35"/>
        <v>0</v>
      </c>
      <c r="O85" s="65">
        <f t="shared" ref="O85:P85" si="36">SUM(O81:O84)</f>
        <v>0</v>
      </c>
      <c r="P85" s="65">
        <f t="shared" si="36"/>
        <v>0</v>
      </c>
    </row>
    <row r="86" spans="1:16" s="14" customFormat="1">
      <c r="A86" s="72"/>
      <c r="B86" s="484" t="s">
        <v>511</v>
      </c>
      <c r="C86" s="481"/>
      <c r="D86" s="71"/>
      <c r="E86" s="478">
        <f t="shared" ref="E86:N86" si="37">ROUND(SUM(D85*E16+E85*E17)/12,4)</f>
        <v>0</v>
      </c>
      <c r="F86" s="478">
        <f t="shared" si="37"/>
        <v>0</v>
      </c>
      <c r="G86" s="478">
        <f t="shared" si="37"/>
        <v>0</v>
      </c>
      <c r="H86" s="478">
        <f t="shared" si="37"/>
        <v>0</v>
      </c>
      <c r="I86" s="478">
        <f t="shared" si="37"/>
        <v>0</v>
      </c>
      <c r="J86" s="478">
        <f t="shared" si="37"/>
        <v>0</v>
      </c>
      <c r="K86" s="478">
        <f t="shared" si="37"/>
        <v>0</v>
      </c>
      <c r="L86" s="478">
        <f t="shared" si="37"/>
        <v>0</v>
      </c>
      <c r="M86" s="478">
        <f t="shared" si="37"/>
        <v>0</v>
      </c>
      <c r="N86" s="478">
        <f t="shared" si="37"/>
        <v>0</v>
      </c>
      <c r="O86" s="478">
        <f t="shared" ref="O86" si="38">ROUND(SUM(N85*O16+O85*O17)/12,4)</f>
        <v>0</v>
      </c>
      <c r="P86" s="478">
        <f t="shared" ref="P86" si="39">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26">
        <f>'2. LRAMVA Threshold'!N43</f>
        <v>0</v>
      </c>
      <c r="D88" s="46"/>
      <c r="E88" s="46"/>
      <c r="F88" s="46"/>
      <c r="G88" s="46"/>
      <c r="H88" s="46"/>
      <c r="I88" s="46"/>
      <c r="J88" s="46"/>
      <c r="K88" s="46"/>
      <c r="L88" s="46"/>
      <c r="M88" s="46"/>
      <c r="N88" s="46"/>
      <c r="O88" s="46"/>
      <c r="P88" s="46"/>
    </row>
    <row r="89" spans="1:16" s="18" customFormat="1" outlineLevel="1">
      <c r="A89" s="4"/>
      <c r="B89" s="525" t="s">
        <v>508</v>
      </c>
      <c r="C89" s="924"/>
      <c r="D89" s="46"/>
      <c r="E89" s="46"/>
      <c r="F89" s="46"/>
      <c r="G89" s="46"/>
      <c r="H89" s="46"/>
      <c r="I89" s="46"/>
      <c r="J89" s="46"/>
      <c r="K89" s="46"/>
      <c r="L89" s="46"/>
      <c r="M89" s="46"/>
      <c r="N89" s="46"/>
      <c r="O89" s="46"/>
      <c r="P89" s="46"/>
    </row>
    <row r="90" spans="1:16" s="18" customFormat="1" outlineLevel="1">
      <c r="A90" s="4"/>
      <c r="B90" s="525" t="s">
        <v>509</v>
      </c>
      <c r="C90" s="924"/>
      <c r="D90" s="46"/>
      <c r="E90" s="46"/>
      <c r="F90" s="46"/>
      <c r="G90" s="46"/>
      <c r="H90" s="46"/>
      <c r="I90" s="46"/>
      <c r="J90" s="46"/>
      <c r="K90" s="46"/>
      <c r="L90" s="46"/>
      <c r="M90" s="46"/>
      <c r="N90" s="46"/>
      <c r="O90" s="46"/>
      <c r="P90" s="46"/>
    </row>
    <row r="91" spans="1:16" s="18" customFormat="1" outlineLevel="1">
      <c r="A91" s="4"/>
      <c r="B91" s="525" t="s">
        <v>487</v>
      </c>
      <c r="C91" s="924"/>
      <c r="D91" s="46"/>
      <c r="E91" s="46"/>
      <c r="F91" s="46"/>
      <c r="G91" s="46"/>
      <c r="H91" s="46"/>
      <c r="I91" s="46"/>
      <c r="J91" s="46"/>
      <c r="K91" s="46"/>
      <c r="L91" s="46"/>
      <c r="M91" s="46"/>
      <c r="N91" s="46"/>
      <c r="O91" s="46"/>
      <c r="P91" s="46"/>
    </row>
    <row r="92" spans="1:16" s="18" customFormat="1">
      <c r="A92" s="4"/>
      <c r="B92" s="525" t="s">
        <v>510</v>
      </c>
      <c r="C92" s="927"/>
      <c r="D92" s="65">
        <f>SUM(D88:D91)</f>
        <v>0</v>
      </c>
      <c r="E92" s="65">
        <f>SUM(E88:E91)</f>
        <v>0</v>
      </c>
      <c r="F92" s="65">
        <f t="shared" ref="F92:N92" si="40">SUM(F88:F91)</f>
        <v>0</v>
      </c>
      <c r="G92" s="65">
        <f t="shared" si="40"/>
        <v>0</v>
      </c>
      <c r="H92" s="65">
        <f t="shared" si="40"/>
        <v>0</v>
      </c>
      <c r="I92" s="65">
        <f t="shared" si="40"/>
        <v>0</v>
      </c>
      <c r="J92" s="65">
        <f t="shared" si="40"/>
        <v>0</v>
      </c>
      <c r="K92" s="65">
        <f t="shared" si="40"/>
        <v>0</v>
      </c>
      <c r="L92" s="65">
        <f t="shared" si="40"/>
        <v>0</v>
      </c>
      <c r="M92" s="65">
        <f t="shared" si="40"/>
        <v>0</v>
      </c>
      <c r="N92" s="65">
        <f t="shared" si="40"/>
        <v>0</v>
      </c>
      <c r="O92" s="65">
        <f t="shared" ref="O92:P92" si="41">SUM(O88:O91)</f>
        <v>0</v>
      </c>
      <c r="P92" s="65">
        <f t="shared" si="41"/>
        <v>0</v>
      </c>
    </row>
    <row r="93" spans="1:16" s="14" customFormat="1">
      <c r="A93" s="72"/>
      <c r="B93" s="484" t="s">
        <v>511</v>
      </c>
      <c r="C93" s="481"/>
      <c r="D93" s="71"/>
      <c r="E93" s="478">
        <f t="shared" ref="E93:M93" si="42">ROUND(SUM(D92*E16+E92*E17)/12,4)</f>
        <v>0</v>
      </c>
      <c r="F93" s="478">
        <f t="shared" si="42"/>
        <v>0</v>
      </c>
      <c r="G93" s="478">
        <f t="shared" si="42"/>
        <v>0</v>
      </c>
      <c r="H93" s="478">
        <f t="shared" si="42"/>
        <v>0</v>
      </c>
      <c r="I93" s="478">
        <f t="shared" si="42"/>
        <v>0</v>
      </c>
      <c r="J93" s="478">
        <f t="shared" si="42"/>
        <v>0</v>
      </c>
      <c r="K93" s="478">
        <f t="shared" si="42"/>
        <v>0</v>
      </c>
      <c r="L93" s="478">
        <f t="shared" si="42"/>
        <v>0</v>
      </c>
      <c r="M93" s="478">
        <f t="shared" si="42"/>
        <v>0</v>
      </c>
      <c r="N93" s="478">
        <f>ROUND(SUM(M92*N16+N92*N17)/12,4)</f>
        <v>0</v>
      </c>
      <c r="O93" s="478">
        <f t="shared" ref="O93:P93" si="43">ROUND(SUM(N92*O16+O92*O17)/12,4)</f>
        <v>0</v>
      </c>
      <c r="P93" s="478">
        <f t="shared" si="43"/>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26">
        <f>'2. LRAMVA Threshold'!O43</f>
        <v>0</v>
      </c>
      <c r="D95" s="46"/>
      <c r="E95" s="46"/>
      <c r="F95" s="46"/>
      <c r="G95" s="46"/>
      <c r="H95" s="46"/>
      <c r="I95" s="46"/>
      <c r="J95" s="46"/>
      <c r="K95" s="46"/>
      <c r="L95" s="46"/>
      <c r="M95" s="46"/>
      <c r="N95" s="46"/>
      <c r="O95" s="46"/>
      <c r="P95" s="46"/>
    </row>
    <row r="96" spans="1:16" s="18" customFormat="1" outlineLevel="1">
      <c r="A96" s="4"/>
      <c r="B96" s="525" t="s">
        <v>508</v>
      </c>
      <c r="C96" s="924"/>
      <c r="D96" s="46"/>
      <c r="E96" s="46"/>
      <c r="F96" s="46"/>
      <c r="G96" s="46"/>
      <c r="H96" s="46"/>
      <c r="I96" s="46"/>
      <c r="J96" s="46"/>
      <c r="K96" s="46"/>
      <c r="L96" s="46"/>
      <c r="M96" s="46"/>
      <c r="N96" s="46"/>
      <c r="O96" s="46"/>
      <c r="P96" s="46"/>
    </row>
    <row r="97" spans="1:16" s="18" customFormat="1" outlineLevel="1">
      <c r="A97" s="4"/>
      <c r="B97" s="525" t="s">
        <v>509</v>
      </c>
      <c r="C97" s="924"/>
      <c r="D97" s="46"/>
      <c r="E97" s="46"/>
      <c r="F97" s="46"/>
      <c r="G97" s="46"/>
      <c r="H97" s="46"/>
      <c r="I97" s="46"/>
      <c r="J97" s="46"/>
      <c r="K97" s="46"/>
      <c r="L97" s="46"/>
      <c r="M97" s="46"/>
      <c r="N97" s="46"/>
      <c r="O97" s="46"/>
      <c r="P97" s="46"/>
    </row>
    <row r="98" spans="1:16" s="18" customFormat="1" outlineLevel="1">
      <c r="A98" s="4"/>
      <c r="B98" s="525" t="s">
        <v>487</v>
      </c>
      <c r="C98" s="924"/>
      <c r="D98" s="46"/>
      <c r="E98" s="46"/>
      <c r="F98" s="46"/>
      <c r="G98" s="46"/>
      <c r="H98" s="46"/>
      <c r="I98" s="46"/>
      <c r="J98" s="46"/>
      <c r="K98" s="46"/>
      <c r="L98" s="46"/>
      <c r="M98" s="46"/>
      <c r="N98" s="46"/>
      <c r="O98" s="46"/>
      <c r="P98" s="46"/>
    </row>
    <row r="99" spans="1:16" s="18" customFormat="1">
      <c r="A99" s="4"/>
      <c r="B99" s="525" t="s">
        <v>510</v>
      </c>
      <c r="C99" s="927"/>
      <c r="D99" s="65">
        <f>SUM(D95:D98)</f>
        <v>0</v>
      </c>
      <c r="E99" s="65">
        <f>SUM(E95:E98)</f>
        <v>0</v>
      </c>
      <c r="F99" s="65">
        <f t="shared" ref="F99:N99" si="44">SUM(F95:F98)</f>
        <v>0</v>
      </c>
      <c r="G99" s="65">
        <f t="shared" si="44"/>
        <v>0</v>
      </c>
      <c r="H99" s="65">
        <f t="shared" si="44"/>
        <v>0</v>
      </c>
      <c r="I99" s="65">
        <f t="shared" si="44"/>
        <v>0</v>
      </c>
      <c r="J99" s="65">
        <f t="shared" si="44"/>
        <v>0</v>
      </c>
      <c r="K99" s="65">
        <f t="shared" si="44"/>
        <v>0</v>
      </c>
      <c r="L99" s="65">
        <f t="shared" si="44"/>
        <v>0</v>
      </c>
      <c r="M99" s="65">
        <f t="shared" si="44"/>
        <v>0</v>
      </c>
      <c r="N99" s="65">
        <f t="shared" si="44"/>
        <v>0</v>
      </c>
      <c r="O99" s="65">
        <f t="shared" ref="O99:P99" si="45">SUM(O95:O98)</f>
        <v>0</v>
      </c>
      <c r="P99" s="65">
        <f t="shared" si="45"/>
        <v>0</v>
      </c>
    </row>
    <row r="100" spans="1:16" s="14" customFormat="1">
      <c r="A100" s="72"/>
      <c r="B100" s="484" t="s">
        <v>511</v>
      </c>
      <c r="C100" s="481"/>
      <c r="D100" s="71"/>
      <c r="E100" s="478">
        <f t="shared" ref="E100:M100" si="46">ROUND(SUM(D99*E16+E99*E17)/12,4)</f>
        <v>0</v>
      </c>
      <c r="F100" s="478">
        <f t="shared" si="46"/>
        <v>0</v>
      </c>
      <c r="G100" s="478">
        <f t="shared" si="46"/>
        <v>0</v>
      </c>
      <c r="H100" s="478">
        <f t="shared" si="46"/>
        <v>0</v>
      </c>
      <c r="I100" s="478">
        <f t="shared" si="46"/>
        <v>0</v>
      </c>
      <c r="J100" s="478">
        <f t="shared" si="46"/>
        <v>0</v>
      </c>
      <c r="K100" s="478">
        <f t="shared" si="46"/>
        <v>0</v>
      </c>
      <c r="L100" s="478">
        <f t="shared" si="46"/>
        <v>0</v>
      </c>
      <c r="M100" s="478">
        <f t="shared" si="46"/>
        <v>0</v>
      </c>
      <c r="N100" s="478">
        <f>ROUND(SUM(M99*N16+N99*N17)/12,4)</f>
        <v>0</v>
      </c>
      <c r="O100" s="478">
        <f t="shared" ref="O100:P100" si="47">ROUND(SUM(N99*O16+O99*O17)/12,4)</f>
        <v>0</v>
      </c>
      <c r="P100" s="478">
        <f t="shared" si="47"/>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26">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24"/>
      <c r="D103" s="46"/>
      <c r="E103" s="46"/>
      <c r="F103" s="46"/>
      <c r="G103" s="46"/>
      <c r="H103" s="46"/>
      <c r="I103" s="46"/>
      <c r="J103" s="46"/>
      <c r="K103" s="46"/>
      <c r="L103" s="46"/>
      <c r="M103" s="46"/>
      <c r="N103" s="46"/>
      <c r="O103" s="46"/>
      <c r="P103" s="46"/>
    </row>
    <row r="104" spans="1:16" s="18" customFormat="1" outlineLevel="1">
      <c r="A104" s="4"/>
      <c r="B104" s="525" t="s">
        <v>509</v>
      </c>
      <c r="C104" s="924"/>
      <c r="D104" s="46"/>
      <c r="E104" s="46"/>
      <c r="F104" s="46"/>
      <c r="G104" s="46"/>
      <c r="H104" s="46"/>
      <c r="I104" s="46"/>
      <c r="J104" s="46"/>
      <c r="K104" s="46"/>
      <c r="L104" s="46"/>
      <c r="M104" s="46"/>
      <c r="N104" s="46"/>
      <c r="O104" s="46"/>
      <c r="P104" s="46"/>
    </row>
    <row r="105" spans="1:16" s="18" customFormat="1" outlineLevel="1">
      <c r="A105" s="4"/>
      <c r="B105" s="525" t="s">
        <v>487</v>
      </c>
      <c r="C105" s="924"/>
      <c r="D105" s="46"/>
      <c r="E105" s="46"/>
      <c r="F105" s="46"/>
      <c r="G105" s="46"/>
      <c r="H105" s="46"/>
      <c r="I105" s="46"/>
      <c r="J105" s="46"/>
      <c r="K105" s="46"/>
      <c r="L105" s="46"/>
      <c r="M105" s="46"/>
      <c r="N105" s="46"/>
      <c r="O105" s="46"/>
      <c r="P105" s="46"/>
    </row>
    <row r="106" spans="1:16" s="18" customFormat="1">
      <c r="A106" s="4"/>
      <c r="B106" s="525" t="s">
        <v>510</v>
      </c>
      <c r="C106" s="927"/>
      <c r="D106" s="65">
        <f>SUM(D102:D105)</f>
        <v>0</v>
      </c>
      <c r="E106" s="65">
        <f>SUM(E102:E105)</f>
        <v>0</v>
      </c>
      <c r="F106" s="65">
        <f>SUM(F102:F105)</f>
        <v>0</v>
      </c>
      <c r="G106" s="65">
        <f t="shared" ref="G106:N106" si="48">SUM(G102:G105)</f>
        <v>0</v>
      </c>
      <c r="H106" s="65">
        <f t="shared" si="48"/>
        <v>0</v>
      </c>
      <c r="I106" s="65">
        <f t="shared" si="48"/>
        <v>0</v>
      </c>
      <c r="J106" s="65">
        <f t="shared" si="48"/>
        <v>0</v>
      </c>
      <c r="K106" s="65">
        <f t="shared" si="48"/>
        <v>0</v>
      </c>
      <c r="L106" s="65">
        <f t="shared" si="48"/>
        <v>0</v>
      </c>
      <c r="M106" s="65">
        <f t="shared" si="48"/>
        <v>0</v>
      </c>
      <c r="N106" s="65">
        <f t="shared" si="48"/>
        <v>0</v>
      </c>
      <c r="O106" s="65">
        <f t="shared" ref="O106:P106" si="49">SUM(O102:O105)</f>
        <v>0</v>
      </c>
      <c r="P106" s="65">
        <f t="shared" si="49"/>
        <v>0</v>
      </c>
    </row>
    <row r="107" spans="1:16" s="14" customFormat="1">
      <c r="A107" s="72"/>
      <c r="B107" s="484" t="s">
        <v>511</v>
      </c>
      <c r="C107" s="481"/>
      <c r="D107" s="71"/>
      <c r="E107" s="478">
        <f t="shared" ref="E107:M107" si="50">ROUND(SUM(D106*E16+E106*E17)/12,4)</f>
        <v>0</v>
      </c>
      <c r="F107" s="478">
        <f t="shared" si="50"/>
        <v>0</v>
      </c>
      <c r="G107" s="478">
        <f t="shared" si="50"/>
        <v>0</v>
      </c>
      <c r="H107" s="478">
        <f t="shared" si="50"/>
        <v>0</v>
      </c>
      <c r="I107" s="478">
        <f t="shared" si="50"/>
        <v>0</v>
      </c>
      <c r="J107" s="478">
        <f t="shared" si="50"/>
        <v>0</v>
      </c>
      <c r="K107" s="478">
        <f t="shared" si="50"/>
        <v>0</v>
      </c>
      <c r="L107" s="478">
        <f t="shared" si="50"/>
        <v>0</v>
      </c>
      <c r="M107" s="478">
        <f t="shared" si="50"/>
        <v>0</v>
      </c>
      <c r="N107" s="478">
        <f>ROUND(SUM(M106*N16+N106*N17)/12,4)</f>
        <v>0</v>
      </c>
      <c r="O107" s="478">
        <f t="shared" ref="O107:P107" si="51">ROUND(SUM(N106*O16+O106*O17)/12,4)</f>
        <v>0</v>
      </c>
      <c r="P107" s="478">
        <f t="shared" si="51"/>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26">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24"/>
      <c r="D110" s="46"/>
      <c r="E110" s="46"/>
      <c r="F110" s="46"/>
      <c r="G110" s="46"/>
      <c r="H110" s="46"/>
      <c r="I110" s="46"/>
      <c r="J110" s="46"/>
      <c r="K110" s="46"/>
      <c r="L110" s="46"/>
      <c r="M110" s="46"/>
      <c r="N110" s="46"/>
      <c r="O110" s="46"/>
      <c r="P110" s="46"/>
    </row>
    <row r="111" spans="1:16" s="18" customFormat="1" outlineLevel="1">
      <c r="A111" s="4"/>
      <c r="B111" s="525" t="s">
        <v>509</v>
      </c>
      <c r="C111" s="924"/>
      <c r="D111" s="46"/>
      <c r="E111" s="46"/>
      <c r="F111" s="46"/>
      <c r="G111" s="46"/>
      <c r="H111" s="46"/>
      <c r="I111" s="46"/>
      <c r="J111" s="46"/>
      <c r="K111" s="46"/>
      <c r="L111" s="46"/>
      <c r="M111" s="46"/>
      <c r="N111" s="46"/>
      <c r="O111" s="46"/>
      <c r="P111" s="46"/>
    </row>
    <row r="112" spans="1:16" s="18" customFormat="1" outlineLevel="1">
      <c r="A112" s="4"/>
      <c r="B112" s="525" t="s">
        <v>487</v>
      </c>
      <c r="C112" s="924"/>
      <c r="D112" s="46"/>
      <c r="E112" s="46"/>
      <c r="F112" s="46"/>
      <c r="G112" s="46"/>
      <c r="H112" s="46"/>
      <c r="I112" s="46"/>
      <c r="J112" s="46"/>
      <c r="K112" s="46"/>
      <c r="L112" s="46"/>
      <c r="M112" s="46"/>
      <c r="N112" s="46"/>
      <c r="O112" s="46"/>
      <c r="P112" s="46"/>
    </row>
    <row r="113" spans="1:16" s="18" customFormat="1">
      <c r="A113" s="4"/>
      <c r="B113" s="525" t="s">
        <v>510</v>
      </c>
      <c r="C113" s="927"/>
      <c r="D113" s="65">
        <f>SUM(D109:D112)</f>
        <v>0</v>
      </c>
      <c r="E113" s="65">
        <f>SUM(E109:E112)</f>
        <v>0</v>
      </c>
      <c r="F113" s="65">
        <f>SUM(F109:F112)</f>
        <v>0</v>
      </c>
      <c r="G113" s="65">
        <f>SUM(G109:G112)</f>
        <v>0</v>
      </c>
      <c r="H113" s="65">
        <f t="shared" ref="H113:N113" si="52">SUM(H109:H112)</f>
        <v>0</v>
      </c>
      <c r="I113" s="65">
        <f t="shared" si="52"/>
        <v>0</v>
      </c>
      <c r="J113" s="65">
        <f t="shared" si="52"/>
        <v>0</v>
      </c>
      <c r="K113" s="65">
        <f t="shared" si="52"/>
        <v>0</v>
      </c>
      <c r="L113" s="65">
        <f t="shared" si="52"/>
        <v>0</v>
      </c>
      <c r="M113" s="65">
        <f t="shared" si="52"/>
        <v>0</v>
      </c>
      <c r="N113" s="65">
        <f t="shared" si="52"/>
        <v>0</v>
      </c>
      <c r="O113" s="65">
        <f t="shared" ref="O113:P113" si="53">SUM(O109:O112)</f>
        <v>0</v>
      </c>
      <c r="P113" s="65">
        <f t="shared" si="53"/>
        <v>0</v>
      </c>
    </row>
    <row r="114" spans="1:16" s="14" customFormat="1">
      <c r="A114" s="72"/>
      <c r="B114" s="484" t="s">
        <v>511</v>
      </c>
      <c r="C114" s="481"/>
      <c r="D114" s="71"/>
      <c r="E114" s="478">
        <f t="shared" ref="E114:M114" si="54">ROUND(SUM(D113*E16+E113*E17)/12,4)</f>
        <v>0</v>
      </c>
      <c r="F114" s="478">
        <f t="shared" si="54"/>
        <v>0</v>
      </c>
      <c r="G114" s="478">
        <f t="shared" si="54"/>
        <v>0</v>
      </c>
      <c r="H114" s="478">
        <f t="shared" si="54"/>
        <v>0</v>
      </c>
      <c r="I114" s="478">
        <f t="shared" si="54"/>
        <v>0</v>
      </c>
      <c r="J114" s="478">
        <f t="shared" si="54"/>
        <v>0</v>
      </c>
      <c r="K114" s="478">
        <f t="shared" si="54"/>
        <v>0</v>
      </c>
      <c r="L114" s="478">
        <f t="shared" si="54"/>
        <v>0</v>
      </c>
      <c r="M114" s="478">
        <f t="shared" si="54"/>
        <v>0</v>
      </c>
      <c r="N114" s="478">
        <f>ROUND(SUM(M113*N16+N113*N17)/12,4)</f>
        <v>0</v>
      </c>
      <c r="O114" s="478">
        <f t="shared" ref="O114:P114" si="55">ROUND(SUM(N113*O16+O113*O17)/12,4)</f>
        <v>0</v>
      </c>
      <c r="P114" s="478">
        <f t="shared" si="55"/>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609</v>
      </c>
      <c r="C116" s="96"/>
      <c r="D116" s="489"/>
      <c r="E116" s="489"/>
      <c r="F116" s="489"/>
      <c r="G116" s="489"/>
      <c r="H116" s="489"/>
      <c r="I116" s="489"/>
      <c r="J116" s="489"/>
      <c r="K116" s="489"/>
      <c r="L116" s="489"/>
      <c r="M116" s="489"/>
      <c r="N116" s="489"/>
      <c r="O116" s="489"/>
      <c r="P116" s="489"/>
    </row>
    <row r="119" spans="1:16" ht="15.75">
      <c r="B119" s="116" t="s">
        <v>481</v>
      </c>
      <c r="J119" s="18"/>
    </row>
    <row r="120" spans="1:16" s="14" customFormat="1" ht="75.75" customHeight="1">
      <c r="A120" s="72"/>
      <c r="B120" s="931" t="s">
        <v>660</v>
      </c>
      <c r="C120" s="931"/>
      <c r="D120" s="931"/>
      <c r="E120" s="931"/>
      <c r="F120" s="931"/>
      <c r="G120" s="931"/>
      <c r="H120" s="931"/>
      <c r="I120" s="931"/>
      <c r="J120" s="931"/>
      <c r="K120" s="931"/>
      <c r="L120" s="931"/>
      <c r="M120" s="931"/>
      <c r="N120" s="931"/>
      <c r="O120" s="931"/>
      <c r="P120" s="931"/>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General Service 50 to 4,999 kW</v>
      </c>
      <c r="F122" s="241" t="str">
        <f>'1.  LRAMVA Summary'!G53</f>
        <v>Large Use</v>
      </c>
      <c r="G122" s="241" t="str">
        <f>'1.  LRAMVA Summary'!H53</f>
        <v>Large Use 2</v>
      </c>
      <c r="H122" s="241" t="str">
        <f>'1.  LRAMVA Summary'!I53</f>
        <v>Street Lighting</v>
      </c>
      <c r="I122" s="241" t="str">
        <f>'1.  LRAMVA Summary'!J53</f>
        <v>Unmetered Scattered Load</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v>
      </c>
      <c r="I123" s="575" t="str">
        <f>'1.  LRAMVA Summary'!J54</f>
        <v>kWh</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56">HLOOKUP(B124,$E$15:$P$114,23,FALSE)</f>
        <v>0</v>
      </c>
      <c r="F124" s="668">
        <f t="shared" ref="F124:F135" si="57">HLOOKUP(B124,$E$15:$P$114,30,FALSE)</f>
        <v>0</v>
      </c>
      <c r="G124" s="669">
        <f t="shared" ref="G124:G135" si="58">HLOOKUP(B124,$E$15:$P$114,37,FALSE)</f>
        <v>0</v>
      </c>
      <c r="H124" s="668">
        <f t="shared" ref="H124:H135" si="59">HLOOKUP(B124,$E$15:$P$114,44,FALSE)</f>
        <v>0</v>
      </c>
      <c r="I124" s="669">
        <f t="shared" ref="I124:I135" si="60">HLOOKUP(B124,$E$15:$P$114,51,FALSE)</f>
        <v>0</v>
      </c>
      <c r="J124" s="669">
        <f t="shared" ref="J124:J135" si="61">HLOOKUP(B124,$E$15:$P$114,58,FALSE)</f>
        <v>0</v>
      </c>
      <c r="K124" s="669">
        <f t="shared" ref="K124:K135" si="62">HLOOKUP(B124,$E$15:$P$114,65,FALSE)</f>
        <v>0</v>
      </c>
      <c r="L124" s="669">
        <f t="shared" ref="L124:L135" si="63">HLOOKUP(B124,$E$15:$P$114,72,FALSE)</f>
        <v>0</v>
      </c>
      <c r="M124" s="669">
        <f t="shared" ref="M124:M135" si="64">HLOOKUP(B124,$E$15:$P$114,79,FALSE)</f>
        <v>0</v>
      </c>
      <c r="N124" s="669">
        <f t="shared" ref="N124:N135" si="65">HLOOKUP(B124,$E$15:$P$114,86,FALSE)</f>
        <v>0</v>
      </c>
      <c r="O124" s="669">
        <f t="shared" ref="O124:O135" si="66">HLOOKUP(B124,$E$15:$P$114,93,FALSE)</f>
        <v>0</v>
      </c>
      <c r="P124" s="669">
        <f t="shared" ref="P124:P135" si="67">HLOOKUP(B124,$E$15:$P$114,100,FALSE)</f>
        <v>0</v>
      </c>
    </row>
    <row r="125" spans="1:16">
      <c r="B125" s="491">
        <v>2012</v>
      </c>
      <c r="C125" s="670">
        <f>HLOOKUP(B125,$E$15:$P$114,9,FALSE)</f>
        <v>0</v>
      </c>
      <c r="D125" s="671">
        <f>HLOOKUP(B125,$E$15:$P$114,16,FALSE)</f>
        <v>0</v>
      </c>
      <c r="E125" s="672">
        <f t="shared" si="56"/>
        <v>0</v>
      </c>
      <c r="F125" s="671">
        <f t="shared" si="57"/>
        <v>0</v>
      </c>
      <c r="G125" s="672">
        <f t="shared" si="58"/>
        <v>0</v>
      </c>
      <c r="H125" s="671">
        <f t="shared" si="59"/>
        <v>0</v>
      </c>
      <c r="I125" s="672">
        <f t="shared" si="60"/>
        <v>0</v>
      </c>
      <c r="J125" s="672">
        <f t="shared" si="61"/>
        <v>0</v>
      </c>
      <c r="K125" s="672">
        <f t="shared" si="62"/>
        <v>0</v>
      </c>
      <c r="L125" s="672">
        <f t="shared" si="63"/>
        <v>0</v>
      </c>
      <c r="M125" s="672">
        <f t="shared" si="64"/>
        <v>0</v>
      </c>
      <c r="N125" s="672">
        <f t="shared" si="65"/>
        <v>0</v>
      </c>
      <c r="O125" s="672">
        <f t="shared" si="66"/>
        <v>0</v>
      </c>
      <c r="P125" s="672">
        <f t="shared" si="67"/>
        <v>0</v>
      </c>
    </row>
    <row r="126" spans="1:16">
      <c r="B126" s="491">
        <v>2013</v>
      </c>
      <c r="C126" s="670">
        <f>HLOOKUP(B126,$E$15:$P$114,9,FALSE)</f>
        <v>0</v>
      </c>
      <c r="D126" s="671">
        <f>HLOOKUP(B126,$E$15:$P$114,16,FALSE)</f>
        <v>0</v>
      </c>
      <c r="E126" s="672">
        <f t="shared" si="56"/>
        <v>0</v>
      </c>
      <c r="F126" s="671">
        <f t="shared" si="57"/>
        <v>0</v>
      </c>
      <c r="G126" s="672">
        <f t="shared" si="58"/>
        <v>0</v>
      </c>
      <c r="H126" s="671">
        <f t="shared" si="59"/>
        <v>0</v>
      </c>
      <c r="I126" s="672">
        <f t="shared" si="60"/>
        <v>0</v>
      </c>
      <c r="J126" s="672">
        <f t="shared" si="61"/>
        <v>0</v>
      </c>
      <c r="K126" s="672">
        <f t="shared" si="62"/>
        <v>0</v>
      </c>
      <c r="L126" s="672">
        <f t="shared" si="63"/>
        <v>0</v>
      </c>
      <c r="M126" s="672">
        <f t="shared" si="64"/>
        <v>0</v>
      </c>
      <c r="N126" s="672">
        <f t="shared" si="65"/>
        <v>0</v>
      </c>
      <c r="O126" s="672">
        <f t="shared" si="66"/>
        <v>0</v>
      </c>
      <c r="P126" s="672">
        <f t="shared" si="67"/>
        <v>0</v>
      </c>
    </row>
    <row r="127" spans="1:16">
      <c r="B127" s="491">
        <v>2014</v>
      </c>
      <c r="C127" s="778">
        <f t="shared" ref="C127:C135" si="68">HLOOKUP(B127,$E$15:$P$114,9,FALSE)</f>
        <v>0</v>
      </c>
      <c r="D127" s="819">
        <f t="shared" ref="D127:D135" si="69">HLOOKUP(B127,$E$15:$P$114,16,FALSE)</f>
        <v>0</v>
      </c>
      <c r="E127" s="672">
        <f t="shared" si="56"/>
        <v>0</v>
      </c>
      <c r="F127" s="671">
        <f t="shared" si="57"/>
        <v>0</v>
      </c>
      <c r="G127" s="672">
        <f t="shared" si="58"/>
        <v>0</v>
      </c>
      <c r="H127" s="671">
        <f t="shared" si="59"/>
        <v>0</v>
      </c>
      <c r="I127" s="672">
        <f t="shared" si="60"/>
        <v>0</v>
      </c>
      <c r="J127" s="672">
        <f t="shared" si="61"/>
        <v>0</v>
      </c>
      <c r="K127" s="672">
        <f t="shared" si="62"/>
        <v>0</v>
      </c>
      <c r="L127" s="672">
        <f t="shared" si="63"/>
        <v>0</v>
      </c>
      <c r="M127" s="672">
        <f t="shared" si="64"/>
        <v>0</v>
      </c>
      <c r="N127" s="672">
        <f t="shared" si="65"/>
        <v>0</v>
      </c>
      <c r="O127" s="672">
        <f t="shared" si="66"/>
        <v>0</v>
      </c>
      <c r="P127" s="672">
        <f t="shared" si="67"/>
        <v>0</v>
      </c>
    </row>
    <row r="128" spans="1:16">
      <c r="B128" s="491">
        <v>2015</v>
      </c>
      <c r="C128" s="670">
        <f t="shared" si="68"/>
        <v>0</v>
      </c>
      <c r="D128" s="671">
        <f t="shared" si="69"/>
        <v>0</v>
      </c>
      <c r="E128" s="672">
        <f t="shared" si="56"/>
        <v>0</v>
      </c>
      <c r="F128" s="671">
        <f t="shared" si="57"/>
        <v>0</v>
      </c>
      <c r="G128" s="672">
        <f t="shared" si="58"/>
        <v>0</v>
      </c>
      <c r="H128" s="671">
        <f t="shared" si="59"/>
        <v>0</v>
      </c>
      <c r="I128" s="672">
        <f t="shared" si="60"/>
        <v>0</v>
      </c>
      <c r="J128" s="672">
        <f t="shared" si="61"/>
        <v>0</v>
      </c>
      <c r="K128" s="672">
        <f t="shared" si="62"/>
        <v>0</v>
      </c>
      <c r="L128" s="672">
        <f t="shared" si="63"/>
        <v>0</v>
      </c>
      <c r="M128" s="672">
        <f t="shared" si="64"/>
        <v>0</v>
      </c>
      <c r="N128" s="672">
        <f t="shared" si="65"/>
        <v>0</v>
      </c>
      <c r="O128" s="672">
        <f t="shared" si="66"/>
        <v>0</v>
      </c>
      <c r="P128" s="672">
        <f t="shared" si="67"/>
        <v>0</v>
      </c>
    </row>
    <row r="129" spans="1:16">
      <c r="B129" s="491">
        <v>2016</v>
      </c>
      <c r="C129" s="778">
        <f t="shared" si="68"/>
        <v>0</v>
      </c>
      <c r="D129" s="671">
        <f t="shared" si="69"/>
        <v>0</v>
      </c>
      <c r="E129" s="672">
        <f t="shared" si="56"/>
        <v>0</v>
      </c>
      <c r="F129" s="671">
        <f t="shared" si="57"/>
        <v>0</v>
      </c>
      <c r="G129" s="672">
        <f t="shared" si="58"/>
        <v>0</v>
      </c>
      <c r="H129" s="671">
        <f t="shared" si="59"/>
        <v>0</v>
      </c>
      <c r="I129" s="672">
        <f t="shared" si="60"/>
        <v>0</v>
      </c>
      <c r="J129" s="672">
        <f t="shared" si="61"/>
        <v>0</v>
      </c>
      <c r="K129" s="672">
        <f t="shared" si="62"/>
        <v>0</v>
      </c>
      <c r="L129" s="672">
        <f t="shared" si="63"/>
        <v>0</v>
      </c>
      <c r="M129" s="672">
        <f t="shared" si="64"/>
        <v>0</v>
      </c>
      <c r="N129" s="672">
        <f t="shared" si="65"/>
        <v>0</v>
      </c>
      <c r="O129" s="672">
        <f t="shared" si="66"/>
        <v>0</v>
      </c>
      <c r="P129" s="672">
        <f t="shared" si="67"/>
        <v>0</v>
      </c>
    </row>
    <row r="130" spans="1:16">
      <c r="B130" s="491">
        <v>2017</v>
      </c>
      <c r="C130" s="820">
        <f t="shared" si="68"/>
        <v>0</v>
      </c>
      <c r="D130" s="819">
        <f t="shared" si="69"/>
        <v>0</v>
      </c>
      <c r="E130" s="672">
        <f t="shared" si="56"/>
        <v>0</v>
      </c>
      <c r="F130" s="671">
        <f t="shared" si="57"/>
        <v>0</v>
      </c>
      <c r="G130" s="672">
        <f t="shared" si="58"/>
        <v>0</v>
      </c>
      <c r="H130" s="671">
        <f t="shared" si="59"/>
        <v>0</v>
      </c>
      <c r="I130" s="672">
        <f t="shared" si="60"/>
        <v>0</v>
      </c>
      <c r="J130" s="672">
        <f t="shared" si="61"/>
        <v>0</v>
      </c>
      <c r="K130" s="672">
        <f t="shared" si="62"/>
        <v>0</v>
      </c>
      <c r="L130" s="672">
        <f t="shared" si="63"/>
        <v>0</v>
      </c>
      <c r="M130" s="672">
        <f t="shared" si="64"/>
        <v>0</v>
      </c>
      <c r="N130" s="672">
        <f t="shared" si="65"/>
        <v>0</v>
      </c>
      <c r="O130" s="672">
        <f t="shared" si="66"/>
        <v>0</v>
      </c>
      <c r="P130" s="672">
        <f t="shared" si="67"/>
        <v>0</v>
      </c>
    </row>
    <row r="131" spans="1:16">
      <c r="B131" s="491">
        <v>2018</v>
      </c>
      <c r="C131" s="670">
        <f t="shared" si="68"/>
        <v>0</v>
      </c>
      <c r="D131" s="671">
        <f t="shared" si="69"/>
        <v>0</v>
      </c>
      <c r="E131" s="672">
        <f t="shared" si="56"/>
        <v>0</v>
      </c>
      <c r="F131" s="671">
        <f t="shared" si="57"/>
        <v>0</v>
      </c>
      <c r="G131" s="672">
        <f t="shared" si="58"/>
        <v>0</v>
      </c>
      <c r="H131" s="671">
        <f t="shared" si="59"/>
        <v>0</v>
      </c>
      <c r="I131" s="672">
        <f t="shared" si="60"/>
        <v>0</v>
      </c>
      <c r="J131" s="672">
        <f t="shared" si="61"/>
        <v>0</v>
      </c>
      <c r="K131" s="672">
        <f t="shared" si="62"/>
        <v>0</v>
      </c>
      <c r="L131" s="672">
        <f t="shared" si="63"/>
        <v>0</v>
      </c>
      <c r="M131" s="672">
        <f t="shared" si="64"/>
        <v>0</v>
      </c>
      <c r="N131" s="672">
        <f t="shared" si="65"/>
        <v>0</v>
      </c>
      <c r="O131" s="672">
        <f t="shared" si="66"/>
        <v>0</v>
      </c>
      <c r="P131" s="672">
        <f t="shared" si="67"/>
        <v>0</v>
      </c>
    </row>
    <row r="132" spans="1:16">
      <c r="B132" s="491">
        <v>2019</v>
      </c>
      <c r="C132" s="670">
        <f t="shared" si="68"/>
        <v>0</v>
      </c>
      <c r="D132" s="671">
        <f t="shared" si="69"/>
        <v>0</v>
      </c>
      <c r="E132" s="672">
        <f t="shared" si="56"/>
        <v>0</v>
      </c>
      <c r="F132" s="671">
        <f t="shared" si="57"/>
        <v>0</v>
      </c>
      <c r="G132" s="672">
        <f t="shared" si="58"/>
        <v>0</v>
      </c>
      <c r="H132" s="671">
        <f t="shared" si="59"/>
        <v>0</v>
      </c>
      <c r="I132" s="672">
        <f t="shared" si="60"/>
        <v>0</v>
      </c>
      <c r="J132" s="672">
        <f t="shared" si="61"/>
        <v>0</v>
      </c>
      <c r="K132" s="672">
        <f t="shared" si="62"/>
        <v>0</v>
      </c>
      <c r="L132" s="672">
        <f t="shared" si="63"/>
        <v>0</v>
      </c>
      <c r="M132" s="672">
        <f t="shared" si="64"/>
        <v>0</v>
      </c>
      <c r="N132" s="672">
        <f t="shared" si="65"/>
        <v>0</v>
      </c>
      <c r="O132" s="672">
        <f t="shared" si="66"/>
        <v>0</v>
      </c>
      <c r="P132" s="672">
        <f t="shared" si="67"/>
        <v>0</v>
      </c>
    </row>
    <row r="133" spans="1:16">
      <c r="B133" s="491">
        <v>2020</v>
      </c>
      <c r="C133" s="778">
        <f t="shared" si="68"/>
        <v>0</v>
      </c>
      <c r="D133" s="819">
        <f t="shared" si="69"/>
        <v>1.11E-2</v>
      </c>
      <c r="E133" s="672">
        <f t="shared" si="56"/>
        <v>2.6595</v>
      </c>
      <c r="F133" s="671">
        <f t="shared" si="57"/>
        <v>1.4569000000000001</v>
      </c>
      <c r="G133" s="672">
        <f t="shared" si="58"/>
        <v>0.34539999999999998</v>
      </c>
      <c r="H133" s="671">
        <f t="shared" si="59"/>
        <v>5.2632000000000003</v>
      </c>
      <c r="I133" s="672">
        <f t="shared" si="60"/>
        <v>1.3599999999999999E-2</v>
      </c>
      <c r="J133" s="672">
        <f t="shared" si="61"/>
        <v>0</v>
      </c>
      <c r="K133" s="672">
        <f t="shared" si="62"/>
        <v>0</v>
      </c>
      <c r="L133" s="672">
        <f t="shared" si="63"/>
        <v>0</v>
      </c>
      <c r="M133" s="672">
        <f t="shared" si="64"/>
        <v>0</v>
      </c>
      <c r="N133" s="672">
        <f t="shared" si="65"/>
        <v>0</v>
      </c>
      <c r="O133" s="672">
        <f t="shared" si="66"/>
        <v>0</v>
      </c>
      <c r="P133" s="672">
        <f t="shared" si="67"/>
        <v>0</v>
      </c>
    </row>
    <row r="134" spans="1:16" s="18" customFormat="1">
      <c r="A134" s="4"/>
      <c r="B134" s="777">
        <v>2021</v>
      </c>
      <c r="C134" s="670">
        <f t="shared" si="68"/>
        <v>0</v>
      </c>
      <c r="D134" s="671">
        <f t="shared" si="69"/>
        <v>1.1299999999999999E-2</v>
      </c>
      <c r="E134" s="780">
        <f t="shared" si="56"/>
        <v>2.71</v>
      </c>
      <c r="F134" s="779">
        <f t="shared" si="57"/>
        <v>1.4845999999999999</v>
      </c>
      <c r="G134" s="780">
        <f t="shared" si="58"/>
        <v>0.35199999999999998</v>
      </c>
      <c r="H134" s="779">
        <f t="shared" si="59"/>
        <v>5.3632</v>
      </c>
      <c r="I134" s="780">
        <f t="shared" si="60"/>
        <v>1.3899999999999999E-2</v>
      </c>
      <c r="J134" s="780">
        <f t="shared" si="61"/>
        <v>0</v>
      </c>
      <c r="K134" s="780">
        <f t="shared" si="62"/>
        <v>0</v>
      </c>
      <c r="L134" s="780">
        <f t="shared" si="63"/>
        <v>0</v>
      </c>
      <c r="M134" s="780">
        <f t="shared" si="64"/>
        <v>0</v>
      </c>
      <c r="N134" s="780">
        <f t="shared" si="65"/>
        <v>0</v>
      </c>
      <c r="O134" s="780">
        <f t="shared" si="66"/>
        <v>0</v>
      </c>
      <c r="P134" s="780">
        <f t="shared" si="67"/>
        <v>0</v>
      </c>
    </row>
    <row r="135" spans="1:16" s="18" customFormat="1">
      <c r="A135" s="4"/>
      <c r="B135" s="774">
        <v>2022</v>
      </c>
      <c r="C135" s="823">
        <f t="shared" si="68"/>
        <v>0</v>
      </c>
      <c r="D135" s="821">
        <f t="shared" si="69"/>
        <v>0</v>
      </c>
      <c r="E135" s="776">
        <f t="shared" si="56"/>
        <v>0</v>
      </c>
      <c r="F135" s="775">
        <f t="shared" si="57"/>
        <v>0</v>
      </c>
      <c r="G135" s="776">
        <f t="shared" si="58"/>
        <v>0</v>
      </c>
      <c r="H135" s="775">
        <f t="shared" si="59"/>
        <v>0</v>
      </c>
      <c r="I135" s="776">
        <f t="shared" si="60"/>
        <v>0</v>
      </c>
      <c r="J135" s="776">
        <f t="shared" si="61"/>
        <v>0</v>
      </c>
      <c r="K135" s="776">
        <f t="shared" si="62"/>
        <v>0</v>
      </c>
      <c r="L135" s="776">
        <f t="shared" si="63"/>
        <v>0</v>
      </c>
      <c r="M135" s="776">
        <f t="shared" si="64"/>
        <v>0</v>
      </c>
      <c r="N135" s="776">
        <f t="shared" si="65"/>
        <v>0</v>
      </c>
      <c r="O135" s="776">
        <f t="shared" si="66"/>
        <v>0</v>
      </c>
      <c r="P135" s="776">
        <f t="shared" si="67"/>
        <v>0</v>
      </c>
    </row>
    <row r="136" spans="1:16" ht="18.75" customHeight="1">
      <c r="B136" s="488" t="s">
        <v>624</v>
      </c>
      <c r="C136" s="822"/>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scale="3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view="pageBreakPreview" zoomScale="30" zoomScaleNormal="68" zoomScaleSheetLayoutView="30" zoomScalePageLayoutView="85" workbookViewId="0"/>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5" width="14.85546875" style="250" bestFit="1" customWidth="1" outlineLevel="1"/>
    <col min="6" max="6" width="15.28515625" style="250" bestFit="1" customWidth="1" outlineLevel="1"/>
    <col min="7" max="8" width="14.85546875" style="250" bestFit="1" customWidth="1" outlineLevel="1"/>
    <col min="9" max="9" width="15.5703125" style="250" bestFit="1" customWidth="1" outlineLevel="1"/>
    <col min="10" max="12" width="15.28515625" style="250" bestFit="1" customWidth="1" outlineLevel="1"/>
    <col min="13" max="13" width="14.85546875" style="250" bestFit="1" customWidth="1" outlineLevel="1"/>
    <col min="14" max="14" width="15.28515625" style="250" bestFit="1" customWidth="1" outlineLevel="1"/>
    <col min="15" max="15" width="14.85546875" style="250" bestFit="1" customWidth="1" outlineLevel="1"/>
    <col min="16" max="19" width="14.42578125" style="250" bestFit="1" customWidth="1" outlineLevel="1"/>
    <col min="20" max="20" width="13.42578125" style="250" bestFit="1"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45"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45"/>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28" t="s">
        <v>548</v>
      </c>
      <c r="D5" s="929"/>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45" t="s">
        <v>502</v>
      </c>
      <c r="C7" s="946" t="s">
        <v>889</v>
      </c>
      <c r="D7" s="946"/>
      <c r="E7" s="946"/>
      <c r="F7" s="946"/>
      <c r="G7" s="946"/>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424"/>
      <c r="AN7" s="424"/>
      <c r="AO7" s="424"/>
      <c r="AP7" s="424"/>
      <c r="AQ7" s="424"/>
      <c r="AR7" s="424"/>
      <c r="AS7" s="424"/>
      <c r="AT7" s="424"/>
      <c r="AU7" s="424"/>
      <c r="AV7" s="424"/>
      <c r="AW7" s="424"/>
      <c r="AX7" s="424"/>
      <c r="AY7" s="424"/>
      <c r="AZ7" s="424"/>
      <c r="BA7" s="424"/>
    </row>
    <row r="8" spans="1:53" s="268" customFormat="1" ht="58.5" customHeight="1">
      <c r="A8" s="498"/>
      <c r="B8" s="945"/>
      <c r="C8" s="946" t="s">
        <v>571</v>
      </c>
      <c r="D8" s="946"/>
      <c r="E8" s="946"/>
      <c r="F8" s="946"/>
      <c r="G8" s="946"/>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424"/>
      <c r="AN8" s="424"/>
      <c r="AO8" s="424"/>
      <c r="AP8" s="424"/>
      <c r="AQ8" s="424"/>
      <c r="AR8" s="424"/>
      <c r="AS8" s="424"/>
      <c r="AT8" s="424"/>
      <c r="AU8" s="424"/>
      <c r="AV8" s="424"/>
      <c r="AW8" s="424"/>
      <c r="AX8" s="424"/>
      <c r="AY8" s="424"/>
      <c r="AZ8" s="424"/>
      <c r="BA8" s="424"/>
    </row>
    <row r="9" spans="1:53" s="268" customFormat="1" ht="57.75" customHeight="1">
      <c r="A9" s="498"/>
      <c r="B9" s="270"/>
      <c r="C9" s="946" t="s">
        <v>570</v>
      </c>
      <c r="D9" s="946"/>
      <c r="E9" s="946"/>
      <c r="F9" s="946"/>
      <c r="G9" s="946"/>
      <c r="H9" s="946"/>
      <c r="I9" s="946"/>
      <c r="J9" s="946"/>
      <c r="K9" s="946"/>
      <c r="L9" s="946"/>
      <c r="M9" s="946"/>
      <c r="N9" s="946"/>
      <c r="O9" s="946"/>
      <c r="P9" s="946"/>
      <c r="Q9" s="946"/>
      <c r="R9" s="946"/>
      <c r="S9" s="946"/>
      <c r="T9" s="946"/>
      <c r="U9" s="946"/>
      <c r="V9" s="946"/>
      <c r="W9" s="946"/>
      <c r="X9" s="946"/>
      <c r="Y9" s="946"/>
      <c r="Z9" s="946"/>
      <c r="AA9" s="946"/>
      <c r="AB9" s="946"/>
      <c r="AC9" s="946"/>
      <c r="AD9" s="946"/>
      <c r="AE9" s="946"/>
      <c r="AF9" s="946"/>
      <c r="AG9" s="946"/>
      <c r="AH9" s="946"/>
      <c r="AI9" s="946"/>
      <c r="AJ9" s="946"/>
      <c r="AK9" s="946"/>
      <c r="AL9" s="946"/>
      <c r="AM9" s="424"/>
      <c r="AN9" s="424"/>
      <c r="AO9" s="424"/>
      <c r="AP9" s="424"/>
      <c r="AQ9" s="424"/>
      <c r="AR9" s="424"/>
      <c r="AS9" s="424"/>
      <c r="AT9" s="424"/>
      <c r="AU9" s="424"/>
      <c r="AV9" s="424"/>
      <c r="AW9" s="424"/>
      <c r="AX9" s="424"/>
      <c r="AY9" s="424"/>
      <c r="AZ9" s="424"/>
      <c r="BA9" s="424"/>
    </row>
    <row r="10" spans="1:53" ht="41.25" customHeight="1">
      <c r="B10" s="272"/>
      <c r="C10" s="946" t="s">
        <v>626</v>
      </c>
      <c r="D10" s="946"/>
      <c r="E10" s="946"/>
      <c r="F10" s="946"/>
      <c r="G10" s="946"/>
      <c r="H10" s="946"/>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6"/>
      <c r="AL10" s="946"/>
      <c r="AM10" s="424"/>
      <c r="AN10" s="424"/>
      <c r="AO10" s="424"/>
      <c r="AP10" s="424"/>
      <c r="AQ10" s="424"/>
      <c r="AR10" s="424"/>
      <c r="AS10" s="424"/>
      <c r="AT10" s="424"/>
      <c r="AU10" s="424"/>
      <c r="AV10" s="424"/>
      <c r="AW10" s="424"/>
      <c r="AX10" s="424"/>
      <c r="AY10" s="424"/>
      <c r="AZ10" s="424"/>
      <c r="BA10" s="424"/>
    </row>
    <row r="11" spans="1:53" ht="53.25" customHeight="1">
      <c r="C11" s="946" t="s">
        <v>614</v>
      </c>
      <c r="D11" s="946"/>
      <c r="E11" s="946"/>
      <c r="F11" s="946"/>
      <c r="G11" s="946"/>
      <c r="H11" s="946"/>
      <c r="I11" s="946"/>
      <c r="J11" s="946"/>
      <c r="K11" s="946"/>
      <c r="L11" s="946"/>
      <c r="M11" s="946"/>
      <c r="N11" s="946"/>
      <c r="O11" s="946"/>
      <c r="P11" s="946"/>
      <c r="Q11" s="946"/>
      <c r="R11" s="946"/>
      <c r="S11" s="946"/>
      <c r="T11" s="946"/>
      <c r="U11" s="946"/>
      <c r="V11" s="946"/>
      <c r="W11" s="946"/>
      <c r="X11" s="946"/>
      <c r="Y11" s="946"/>
      <c r="Z11" s="946"/>
      <c r="AA11" s="946"/>
      <c r="AB11" s="946"/>
      <c r="AC11" s="946"/>
      <c r="AD11" s="946"/>
      <c r="AE11" s="946"/>
      <c r="AF11" s="946"/>
      <c r="AG11" s="946"/>
      <c r="AH11" s="946"/>
      <c r="AI11" s="946"/>
      <c r="AJ11" s="946"/>
      <c r="AK11" s="946"/>
      <c r="AL11" s="946"/>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45"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45"/>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35" t="s">
        <v>211</v>
      </c>
      <c r="C19" s="937" t="s">
        <v>33</v>
      </c>
      <c r="D19" s="281" t="s">
        <v>421</v>
      </c>
      <c r="E19" s="941" t="s">
        <v>209</v>
      </c>
      <c r="F19" s="942"/>
      <c r="G19" s="942"/>
      <c r="H19" s="942"/>
      <c r="I19" s="942"/>
      <c r="J19" s="942"/>
      <c r="K19" s="942"/>
      <c r="L19" s="942"/>
      <c r="M19" s="942"/>
      <c r="N19" s="942"/>
      <c r="O19" s="942"/>
      <c r="P19" s="942"/>
      <c r="Q19" s="942"/>
      <c r="R19" s="942"/>
      <c r="S19" s="942"/>
      <c r="T19" s="943"/>
      <c r="U19" s="939" t="s">
        <v>213</v>
      </c>
      <c r="V19" s="281" t="s">
        <v>422</v>
      </c>
      <c r="W19" s="932" t="s">
        <v>212</v>
      </c>
      <c r="X19" s="933"/>
      <c r="Y19" s="933"/>
      <c r="Z19" s="933"/>
      <c r="AA19" s="933"/>
      <c r="AB19" s="933"/>
      <c r="AC19" s="933"/>
      <c r="AD19" s="933"/>
      <c r="AE19" s="933"/>
      <c r="AF19" s="933"/>
      <c r="AG19" s="933"/>
      <c r="AH19" s="933"/>
      <c r="AI19" s="933"/>
      <c r="AJ19" s="933"/>
      <c r="AK19" s="933"/>
      <c r="AL19" s="944"/>
      <c r="AM19" s="932" t="s">
        <v>242</v>
      </c>
      <c r="AN19" s="933"/>
      <c r="AO19" s="933"/>
      <c r="AP19" s="933"/>
      <c r="AQ19" s="933"/>
      <c r="AR19" s="933"/>
      <c r="AS19" s="933"/>
      <c r="AT19" s="933"/>
      <c r="AU19" s="933"/>
      <c r="AV19" s="933"/>
      <c r="AW19" s="933"/>
      <c r="AX19" s="933"/>
      <c r="AY19" s="933"/>
      <c r="AZ19" s="933"/>
      <c r="BA19" s="934"/>
    </row>
    <row r="20" spans="1:53" s="280" customFormat="1" ht="59.25" customHeight="1">
      <c r="A20" s="498"/>
      <c r="B20" s="936"/>
      <c r="C20" s="938"/>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40"/>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General Service 50 to 4,999 kW</v>
      </c>
      <c r="AP20" s="283" t="str">
        <f>'1.  LRAMVA Summary'!G53</f>
        <v>Large Use</v>
      </c>
      <c r="AQ20" s="283" t="str">
        <f>'1.  LRAMVA Summary'!H53</f>
        <v>Large Use 2</v>
      </c>
      <c r="AR20" s="283" t="str">
        <f>'1.  LRAMVA Summary'!I53</f>
        <v>Street Lighting</v>
      </c>
      <c r="AS20" s="283" t="str">
        <f>'1.  LRAMVA Summary'!J53</f>
        <v>Unmetered Scattered Load</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kWh</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8">
        <v>1</v>
      </c>
      <c r="B22" s="291" t="s">
        <v>1</v>
      </c>
      <c r="C22" s="288" t="s">
        <v>25</v>
      </c>
      <c r="D22" s="292">
        <v>1238865</v>
      </c>
      <c r="E22" s="292">
        <v>1238865</v>
      </c>
      <c r="F22" s="292">
        <v>1238865</v>
      </c>
      <c r="G22" s="292">
        <v>1235024</v>
      </c>
      <c r="H22" s="292">
        <v>845705</v>
      </c>
      <c r="I22" s="292">
        <v>0</v>
      </c>
      <c r="J22" s="292">
        <v>0</v>
      </c>
      <c r="K22" s="292">
        <v>0</v>
      </c>
      <c r="L22" s="292">
        <v>0</v>
      </c>
      <c r="M22" s="292">
        <v>0</v>
      </c>
      <c r="N22" s="292">
        <v>0</v>
      </c>
      <c r="O22" s="292">
        <v>0</v>
      </c>
      <c r="P22" s="292">
        <v>0</v>
      </c>
      <c r="Q22" s="292">
        <v>0</v>
      </c>
      <c r="R22" s="292">
        <v>0</v>
      </c>
      <c r="S22" s="292">
        <v>0</v>
      </c>
      <c r="T22" s="292">
        <v>0</v>
      </c>
      <c r="U22" s="288"/>
      <c r="V22" s="292">
        <v>172</v>
      </c>
      <c r="W22" s="292">
        <v>171.607</v>
      </c>
      <c r="X22" s="292">
        <v>171.607</v>
      </c>
      <c r="Y22" s="292">
        <v>167.31100000000001</v>
      </c>
      <c r="Z22" s="292">
        <v>111.193</v>
      </c>
      <c r="AA22" s="292">
        <v>0</v>
      </c>
      <c r="AB22" s="292">
        <v>0</v>
      </c>
      <c r="AC22" s="292">
        <v>0</v>
      </c>
      <c r="AD22" s="292">
        <v>0</v>
      </c>
      <c r="AE22" s="292">
        <v>0</v>
      </c>
      <c r="AF22" s="292">
        <v>0</v>
      </c>
      <c r="AG22" s="292">
        <v>0</v>
      </c>
      <c r="AH22" s="292">
        <v>0</v>
      </c>
      <c r="AI22" s="292">
        <v>0</v>
      </c>
      <c r="AJ22" s="292">
        <v>0</v>
      </c>
      <c r="AK22" s="292">
        <v>0</v>
      </c>
      <c r="AL22" s="292">
        <v>0</v>
      </c>
      <c r="AM22" s="406">
        <v>1</v>
      </c>
      <c r="AN22" s="406"/>
      <c r="AO22" s="406"/>
      <c r="AP22" s="406"/>
      <c r="AQ22" s="406"/>
      <c r="AR22" s="406"/>
      <c r="AS22" s="406"/>
      <c r="AT22" s="406"/>
      <c r="AU22" s="406"/>
      <c r="AV22" s="406"/>
      <c r="AW22" s="406"/>
      <c r="AX22" s="406"/>
      <c r="AY22" s="406"/>
      <c r="AZ22" s="406"/>
      <c r="BA22" s="293">
        <f>SUM(AM22:AZ22)</f>
        <v>1</v>
      </c>
    </row>
    <row r="23" spans="1:53" s="280" customFormat="1" ht="15"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v>1</v>
      </c>
      <c r="AN23" s="407">
        <v>0</v>
      </c>
      <c r="AO23" s="407">
        <v>0</v>
      </c>
      <c r="AP23" s="407">
        <v>0</v>
      </c>
      <c r="AQ23" s="407">
        <v>0</v>
      </c>
      <c r="AR23" s="407">
        <v>0</v>
      </c>
      <c r="AS23" s="407">
        <v>0</v>
      </c>
      <c r="AT23" s="407">
        <f t="shared" ref="AT23:AZ23" si="0">AT22</f>
        <v>0</v>
      </c>
      <c r="AU23" s="407">
        <f t="shared" si="0"/>
        <v>0</v>
      </c>
      <c r="AV23" s="407">
        <f t="shared" si="0"/>
        <v>0</v>
      </c>
      <c r="AW23" s="407">
        <f t="shared" si="0"/>
        <v>0</v>
      </c>
      <c r="AX23" s="407">
        <f t="shared" si="0"/>
        <v>0</v>
      </c>
      <c r="AY23" s="407">
        <f t="shared" si="0"/>
        <v>0</v>
      </c>
      <c r="AZ23" s="407">
        <f t="shared" si="0"/>
        <v>0</v>
      </c>
      <c r="BA23" s="294"/>
    </row>
    <row r="24" spans="1:53" s="300" customFormat="1" ht="15.75"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outlineLevel="1">
      <c r="A25" s="498">
        <v>2</v>
      </c>
      <c r="B25" s="291" t="s">
        <v>2</v>
      </c>
      <c r="C25" s="288" t="s">
        <v>25</v>
      </c>
      <c r="D25" s="292">
        <v>21438</v>
      </c>
      <c r="E25" s="292">
        <v>21438</v>
      </c>
      <c r="F25" s="292">
        <v>21438</v>
      </c>
      <c r="G25" s="292">
        <v>10247.700000000001</v>
      </c>
      <c r="H25" s="292">
        <v>0</v>
      </c>
      <c r="I25" s="292">
        <v>0</v>
      </c>
      <c r="J25" s="292">
        <v>0</v>
      </c>
      <c r="K25" s="292">
        <v>0</v>
      </c>
      <c r="L25" s="292">
        <v>0</v>
      </c>
      <c r="M25" s="292">
        <v>0</v>
      </c>
      <c r="N25" s="292">
        <v>0</v>
      </c>
      <c r="O25" s="292">
        <v>0</v>
      </c>
      <c r="P25" s="292">
        <v>0</v>
      </c>
      <c r="Q25" s="292">
        <v>0</v>
      </c>
      <c r="R25" s="292">
        <v>0</v>
      </c>
      <c r="S25" s="292">
        <v>0</v>
      </c>
      <c r="T25" s="292">
        <v>0</v>
      </c>
      <c r="U25" s="288"/>
      <c r="V25" s="292">
        <v>18</v>
      </c>
      <c r="W25" s="292">
        <v>18.2608</v>
      </c>
      <c r="X25" s="292">
        <v>18.2608</v>
      </c>
      <c r="Y25" s="292">
        <v>5.7472300000000001</v>
      </c>
      <c r="Z25" s="292">
        <v>0</v>
      </c>
      <c r="AA25" s="292">
        <v>0</v>
      </c>
      <c r="AB25" s="292">
        <v>0</v>
      </c>
      <c r="AC25" s="292">
        <v>0</v>
      </c>
      <c r="AD25" s="292">
        <v>0</v>
      </c>
      <c r="AE25" s="292">
        <v>0</v>
      </c>
      <c r="AF25" s="292">
        <v>0</v>
      </c>
      <c r="AG25" s="292">
        <v>0</v>
      </c>
      <c r="AH25" s="292">
        <v>0</v>
      </c>
      <c r="AI25" s="292">
        <v>0</v>
      </c>
      <c r="AJ25" s="292">
        <v>0</v>
      </c>
      <c r="AK25" s="292">
        <v>0</v>
      </c>
      <c r="AL25" s="292">
        <v>0</v>
      </c>
      <c r="AM25" s="406">
        <v>1</v>
      </c>
      <c r="AN25" s="406"/>
      <c r="AO25" s="406"/>
      <c r="AP25" s="406"/>
      <c r="AQ25" s="406"/>
      <c r="AR25" s="406"/>
      <c r="AS25" s="406"/>
      <c r="AT25" s="406"/>
      <c r="AU25" s="406"/>
      <c r="AV25" s="406"/>
      <c r="AW25" s="406"/>
      <c r="AX25" s="406"/>
      <c r="AY25" s="406"/>
      <c r="AZ25" s="406"/>
      <c r="BA25" s="293">
        <f>SUM(AM25:AZ25)</f>
        <v>1</v>
      </c>
    </row>
    <row r="26" spans="1:53" s="280" customFormat="1" ht="15"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v>1</v>
      </c>
      <c r="AN26" s="407">
        <v>0</v>
      </c>
      <c r="AO26" s="407">
        <v>0</v>
      </c>
      <c r="AP26" s="407">
        <v>0</v>
      </c>
      <c r="AQ26" s="407">
        <v>0</v>
      </c>
      <c r="AR26" s="407">
        <v>0</v>
      </c>
      <c r="AS26" s="407">
        <v>0</v>
      </c>
      <c r="AT26" s="407">
        <f t="shared" ref="AT26:AZ26" si="1">AT25</f>
        <v>0</v>
      </c>
      <c r="AU26" s="407">
        <f t="shared" si="1"/>
        <v>0</v>
      </c>
      <c r="AV26" s="407">
        <f t="shared" si="1"/>
        <v>0</v>
      </c>
      <c r="AW26" s="407">
        <f t="shared" si="1"/>
        <v>0</v>
      </c>
      <c r="AX26" s="407">
        <f t="shared" si="1"/>
        <v>0</v>
      </c>
      <c r="AY26" s="407">
        <f t="shared" si="1"/>
        <v>0</v>
      </c>
      <c r="AZ26" s="407">
        <f t="shared" si="1"/>
        <v>0</v>
      </c>
      <c r="BA26" s="294"/>
    </row>
    <row r="27" spans="1:53" s="300" customFormat="1" ht="15.75"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outlineLevel="1">
      <c r="A28" s="498">
        <v>3</v>
      </c>
      <c r="B28" s="291" t="s">
        <v>3</v>
      </c>
      <c r="C28" s="288" t="s">
        <v>25</v>
      </c>
      <c r="D28" s="292">
        <v>3070047</v>
      </c>
      <c r="E28" s="292">
        <v>3070047</v>
      </c>
      <c r="F28" s="292">
        <v>3070047</v>
      </c>
      <c r="G28" s="292">
        <v>3070047</v>
      </c>
      <c r="H28" s="292">
        <v>3070047</v>
      </c>
      <c r="I28" s="292">
        <v>3070047</v>
      </c>
      <c r="J28" s="292">
        <v>3070047</v>
      </c>
      <c r="K28" s="292">
        <v>3070047</v>
      </c>
      <c r="L28" s="292">
        <v>3070047</v>
      </c>
      <c r="M28" s="292">
        <v>3070047</v>
      </c>
      <c r="N28" s="292">
        <v>3070047</v>
      </c>
      <c r="O28" s="292">
        <v>3070047</v>
      </c>
      <c r="P28" s="292">
        <v>3070047</v>
      </c>
      <c r="Q28" s="292">
        <v>3070047</v>
      </c>
      <c r="R28" s="292">
        <v>3070047</v>
      </c>
      <c r="S28" s="292">
        <v>3070047</v>
      </c>
      <c r="T28" s="292">
        <v>3070047</v>
      </c>
      <c r="U28" s="288"/>
      <c r="V28" s="292">
        <v>1693</v>
      </c>
      <c r="W28" s="292">
        <v>1692.64</v>
      </c>
      <c r="X28" s="292">
        <v>1692.64</v>
      </c>
      <c r="Y28" s="292">
        <v>1692.64</v>
      </c>
      <c r="Z28" s="292">
        <v>1692.64</v>
      </c>
      <c r="AA28" s="292">
        <v>1692.64</v>
      </c>
      <c r="AB28" s="292">
        <v>1692.64</v>
      </c>
      <c r="AC28" s="292">
        <v>1692.64</v>
      </c>
      <c r="AD28" s="292">
        <v>1692.64</v>
      </c>
      <c r="AE28" s="292">
        <v>1692.64</v>
      </c>
      <c r="AF28" s="292">
        <v>1692.64</v>
      </c>
      <c r="AG28" s="292">
        <v>1692.64</v>
      </c>
      <c r="AH28" s="292">
        <v>1692.64</v>
      </c>
      <c r="AI28" s="292">
        <v>1692.64</v>
      </c>
      <c r="AJ28" s="292">
        <v>1692.64</v>
      </c>
      <c r="AK28" s="292">
        <v>1692.64</v>
      </c>
      <c r="AL28" s="292">
        <v>1692.64</v>
      </c>
      <c r="AM28" s="406">
        <v>1</v>
      </c>
      <c r="AN28" s="406"/>
      <c r="AO28" s="406"/>
      <c r="AP28" s="406"/>
      <c r="AQ28" s="406"/>
      <c r="AR28" s="406"/>
      <c r="AS28" s="406"/>
      <c r="AT28" s="406"/>
      <c r="AU28" s="406"/>
      <c r="AV28" s="406"/>
      <c r="AW28" s="406"/>
      <c r="AX28" s="406"/>
      <c r="AY28" s="406"/>
      <c r="AZ28" s="406"/>
      <c r="BA28" s="293">
        <f>SUM(AM28:AZ28)</f>
        <v>1</v>
      </c>
    </row>
    <row r="29" spans="1:53" s="280" customFormat="1" ht="15" outlineLevel="1">
      <c r="A29" s="498"/>
      <c r="B29" s="291" t="s">
        <v>214</v>
      </c>
      <c r="C29" s="288" t="s">
        <v>163</v>
      </c>
      <c r="D29" s="292">
        <v>-545322</v>
      </c>
      <c r="E29" s="292">
        <v>-545322.48479999998</v>
      </c>
      <c r="F29" s="292">
        <v>-545322.48479999998</v>
      </c>
      <c r="G29" s="292">
        <v>-545322.48479999998</v>
      </c>
      <c r="H29" s="292">
        <v>-545322.48479999998</v>
      </c>
      <c r="I29" s="292">
        <v>-545322.48479999998</v>
      </c>
      <c r="J29" s="292">
        <v>-545322.48479999998</v>
      </c>
      <c r="K29" s="292">
        <v>-545322.48479999998</v>
      </c>
      <c r="L29" s="292">
        <v>-545322.48479999998</v>
      </c>
      <c r="M29" s="292">
        <v>-545322.48479999998</v>
      </c>
      <c r="N29" s="292">
        <v>-545322.48479999998</v>
      </c>
      <c r="O29" s="292">
        <v>-545322.48479999998</v>
      </c>
      <c r="P29" s="292">
        <v>-545322.48479999998</v>
      </c>
      <c r="Q29" s="292">
        <v>-545322.48479999998</v>
      </c>
      <c r="R29" s="292">
        <v>-545322.48479999998</v>
      </c>
      <c r="S29" s="292">
        <v>-545322.48479999998</v>
      </c>
      <c r="T29" s="292">
        <v>-545322.48479999998</v>
      </c>
      <c r="U29" s="464"/>
      <c r="V29" s="292">
        <v>-298</v>
      </c>
      <c r="W29" s="292">
        <v>-297.62702530000001</v>
      </c>
      <c r="X29" s="292">
        <v>-297.62700000000001</v>
      </c>
      <c r="Y29" s="292">
        <v>-297.62700000000001</v>
      </c>
      <c r="Z29" s="292">
        <v>-297.62700000000001</v>
      </c>
      <c r="AA29" s="292">
        <v>-297.62700000000001</v>
      </c>
      <c r="AB29" s="292">
        <v>-297.62700000000001</v>
      </c>
      <c r="AC29" s="292">
        <v>-297.62700000000001</v>
      </c>
      <c r="AD29" s="292">
        <v>-297.62700000000001</v>
      </c>
      <c r="AE29" s="292">
        <v>-297.62700000000001</v>
      </c>
      <c r="AF29" s="292">
        <v>-297.62700000000001</v>
      </c>
      <c r="AG29" s="292">
        <v>-297.62700000000001</v>
      </c>
      <c r="AH29" s="292">
        <v>-297.62700000000001</v>
      </c>
      <c r="AI29" s="292">
        <v>-297.62700000000001</v>
      </c>
      <c r="AJ29" s="292">
        <v>-297.62700000000001</v>
      </c>
      <c r="AK29" s="292">
        <v>-297.62700000000001</v>
      </c>
      <c r="AL29" s="292">
        <v>-297.62700000000001</v>
      </c>
      <c r="AM29" s="407">
        <v>1</v>
      </c>
      <c r="AN29" s="407">
        <v>0</v>
      </c>
      <c r="AO29" s="407">
        <v>0</v>
      </c>
      <c r="AP29" s="407">
        <v>0</v>
      </c>
      <c r="AQ29" s="407">
        <v>0</v>
      </c>
      <c r="AR29" s="407">
        <v>0</v>
      </c>
      <c r="AS29" s="407">
        <v>0</v>
      </c>
      <c r="AT29" s="407">
        <f t="shared" ref="AT29:AZ29" si="2">AT28</f>
        <v>0</v>
      </c>
      <c r="AU29" s="407">
        <f t="shared" si="2"/>
        <v>0</v>
      </c>
      <c r="AV29" s="407">
        <f t="shared" si="2"/>
        <v>0</v>
      </c>
      <c r="AW29" s="407">
        <f t="shared" si="2"/>
        <v>0</v>
      </c>
      <c r="AX29" s="407">
        <f t="shared" si="2"/>
        <v>0</v>
      </c>
      <c r="AY29" s="407">
        <f t="shared" si="2"/>
        <v>0</v>
      </c>
      <c r="AZ29" s="407">
        <f t="shared" si="2"/>
        <v>0</v>
      </c>
      <c r="BA29" s="294"/>
    </row>
    <row r="30" spans="1:53" s="280" customFormat="1" ht="15"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outlineLevel="1">
      <c r="A31" s="498">
        <v>4</v>
      </c>
      <c r="B31" s="291" t="s">
        <v>4</v>
      </c>
      <c r="C31" s="288" t="s">
        <v>25</v>
      </c>
      <c r="D31" s="292">
        <v>810293</v>
      </c>
      <c r="E31" s="292">
        <v>810293</v>
      </c>
      <c r="F31" s="292">
        <v>810293</v>
      </c>
      <c r="G31" s="292">
        <v>810293</v>
      </c>
      <c r="H31" s="292">
        <v>745857</v>
      </c>
      <c r="I31" s="292">
        <v>675463</v>
      </c>
      <c r="J31" s="292">
        <v>534237</v>
      </c>
      <c r="K31" s="292">
        <v>530959</v>
      </c>
      <c r="L31" s="292">
        <v>665790</v>
      </c>
      <c r="M31" s="292">
        <v>261108</v>
      </c>
      <c r="N31" s="292">
        <v>85203.6</v>
      </c>
      <c r="O31" s="292">
        <v>70665.399999999994</v>
      </c>
      <c r="P31" s="292">
        <v>70665.399999999994</v>
      </c>
      <c r="Q31" s="292">
        <v>65128.5</v>
      </c>
      <c r="R31" s="292">
        <v>65128.5</v>
      </c>
      <c r="S31" s="292">
        <v>63505.1</v>
      </c>
      <c r="T31" s="292">
        <v>0</v>
      </c>
      <c r="U31" s="288"/>
      <c r="V31" s="292">
        <v>50</v>
      </c>
      <c r="W31" s="292">
        <v>49.745899999999999</v>
      </c>
      <c r="X31" s="292">
        <v>49.745899999999999</v>
      </c>
      <c r="Y31" s="292">
        <v>49.745899999999999</v>
      </c>
      <c r="Z31" s="292">
        <v>46.762300000000003</v>
      </c>
      <c r="AA31" s="292">
        <v>43.502899999999997</v>
      </c>
      <c r="AB31" s="292">
        <v>36.963700000000003</v>
      </c>
      <c r="AC31" s="292">
        <v>36.589599999999997</v>
      </c>
      <c r="AD31" s="292">
        <v>42.832599999999999</v>
      </c>
      <c r="AE31" s="292">
        <v>24.0947</v>
      </c>
      <c r="AF31" s="292">
        <v>3.1406499999999999</v>
      </c>
      <c r="AG31" s="292">
        <v>3.13889</v>
      </c>
      <c r="AH31" s="292">
        <v>3.13889</v>
      </c>
      <c r="AI31" s="292">
        <v>3.07856</v>
      </c>
      <c r="AJ31" s="292">
        <v>3.07856</v>
      </c>
      <c r="AK31" s="292">
        <v>2.94048</v>
      </c>
      <c r="AL31" s="292">
        <v>0</v>
      </c>
      <c r="AM31" s="406">
        <v>1</v>
      </c>
      <c r="AN31" s="406"/>
      <c r="AO31" s="406"/>
      <c r="AP31" s="406"/>
      <c r="AQ31" s="406"/>
      <c r="AR31" s="406"/>
      <c r="AS31" s="406"/>
      <c r="AT31" s="406"/>
      <c r="AU31" s="406"/>
      <c r="AV31" s="406"/>
      <c r="AW31" s="406"/>
      <c r="AX31" s="406"/>
      <c r="AY31" s="406"/>
      <c r="AZ31" s="406"/>
      <c r="BA31" s="293">
        <f>SUM(AM31:AZ31)</f>
        <v>1</v>
      </c>
    </row>
    <row r="32" spans="1:53" s="280" customFormat="1" ht="15" outlineLevel="1">
      <c r="A32" s="498"/>
      <c r="B32" s="291" t="s">
        <v>214</v>
      </c>
      <c r="C32" s="288" t="s">
        <v>163</v>
      </c>
      <c r="D32" s="292">
        <v>11144</v>
      </c>
      <c r="E32" s="292">
        <v>11144.32396</v>
      </c>
      <c r="F32" s="292">
        <v>11144.32396</v>
      </c>
      <c r="G32" s="292">
        <v>11144.32396</v>
      </c>
      <c r="H32" s="292">
        <v>11144.32396</v>
      </c>
      <c r="I32" s="292">
        <v>10182.354600000001</v>
      </c>
      <c r="J32" s="292">
        <v>6246.7865229999998</v>
      </c>
      <c r="K32" s="292">
        <v>6238.2813729999998</v>
      </c>
      <c r="L32" s="292">
        <v>6238.2813729999998</v>
      </c>
      <c r="M32" s="292">
        <v>2209.6905409999999</v>
      </c>
      <c r="N32" s="292">
        <v>997.98734769999999</v>
      </c>
      <c r="O32" s="292">
        <v>726.13753589999999</v>
      </c>
      <c r="P32" s="292">
        <v>726.13753589999999</v>
      </c>
      <c r="Q32" s="292">
        <v>651.68910100000005</v>
      </c>
      <c r="R32" s="292">
        <v>651.68910100000005</v>
      </c>
      <c r="S32" s="292">
        <v>645.14650200000005</v>
      </c>
      <c r="T32" s="292">
        <v>0</v>
      </c>
      <c r="U32" s="464"/>
      <c r="V32" s="292">
        <v>1</v>
      </c>
      <c r="W32" s="292">
        <v>0.65085810399999999</v>
      </c>
      <c r="X32" s="292">
        <v>0.65085809999999999</v>
      </c>
      <c r="Y32" s="292">
        <v>0.65085809999999999</v>
      </c>
      <c r="Z32" s="292">
        <v>0.65085809999999999</v>
      </c>
      <c r="AA32" s="292">
        <v>0.60631610000000002</v>
      </c>
      <c r="AB32" s="292">
        <v>0.42408770000000001</v>
      </c>
      <c r="AC32" s="292">
        <v>0.42311680000000002</v>
      </c>
      <c r="AD32" s="292">
        <v>0.42311680000000002</v>
      </c>
      <c r="AE32" s="292">
        <v>0.23658109999999999</v>
      </c>
      <c r="AF32" s="292">
        <v>3.1272800000000003E-2</v>
      </c>
      <c r="AG32" s="292">
        <v>3.1239800000000002E-2</v>
      </c>
      <c r="AH32" s="292">
        <v>3.1239800000000002E-2</v>
      </c>
      <c r="AI32" s="292">
        <v>3.0428699999999999E-2</v>
      </c>
      <c r="AJ32" s="292">
        <v>3.0428699999999999E-2</v>
      </c>
      <c r="AK32" s="292">
        <v>2.9872200000000002E-2</v>
      </c>
      <c r="AL32" s="292">
        <v>0</v>
      </c>
      <c r="AM32" s="407">
        <v>1</v>
      </c>
      <c r="AN32" s="407">
        <v>0</v>
      </c>
      <c r="AO32" s="407">
        <v>0</v>
      </c>
      <c r="AP32" s="407">
        <v>0</v>
      </c>
      <c r="AQ32" s="407">
        <v>0</v>
      </c>
      <c r="AR32" s="407">
        <v>0</v>
      </c>
      <c r="AS32" s="407">
        <v>0</v>
      </c>
      <c r="AT32" s="407">
        <f t="shared" ref="AT32:AZ32" si="3">AT31</f>
        <v>0</v>
      </c>
      <c r="AU32" s="407">
        <f t="shared" si="3"/>
        <v>0</v>
      </c>
      <c r="AV32" s="407">
        <f t="shared" si="3"/>
        <v>0</v>
      </c>
      <c r="AW32" s="407">
        <f t="shared" si="3"/>
        <v>0</v>
      </c>
      <c r="AX32" s="407">
        <f t="shared" si="3"/>
        <v>0</v>
      </c>
      <c r="AY32" s="407">
        <f t="shared" si="3"/>
        <v>0</v>
      </c>
      <c r="AZ32" s="407">
        <f t="shared" si="3"/>
        <v>0</v>
      </c>
      <c r="BA32" s="294"/>
    </row>
    <row r="33" spans="1:53" s="280" customFormat="1" ht="15"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outlineLevel="1">
      <c r="A34" s="498">
        <v>5</v>
      </c>
      <c r="B34" s="291" t="s">
        <v>5</v>
      </c>
      <c r="C34" s="288" t="s">
        <v>25</v>
      </c>
      <c r="D34" s="292">
        <v>1188091</v>
      </c>
      <c r="E34" s="292">
        <v>1188091</v>
      </c>
      <c r="F34" s="292">
        <v>1188091</v>
      </c>
      <c r="G34" s="292">
        <v>1188091</v>
      </c>
      <c r="H34" s="292">
        <v>1085828</v>
      </c>
      <c r="I34" s="292">
        <v>974110</v>
      </c>
      <c r="J34" s="292">
        <v>734417</v>
      </c>
      <c r="K34" s="292">
        <v>731737</v>
      </c>
      <c r="L34" s="292">
        <v>945719</v>
      </c>
      <c r="M34" s="292">
        <v>303473</v>
      </c>
      <c r="N34" s="292">
        <v>109271</v>
      </c>
      <c r="O34" s="292">
        <v>96188</v>
      </c>
      <c r="P34" s="292">
        <v>96188</v>
      </c>
      <c r="Q34" s="292">
        <v>71038.899999999994</v>
      </c>
      <c r="R34" s="292">
        <v>71038.899999999994</v>
      </c>
      <c r="S34" s="292">
        <v>64546.5</v>
      </c>
      <c r="T34" s="292">
        <v>0</v>
      </c>
      <c r="U34" s="288"/>
      <c r="V34" s="292">
        <v>68</v>
      </c>
      <c r="W34" s="292">
        <v>67.979600000000005</v>
      </c>
      <c r="X34" s="292">
        <v>67.979600000000005</v>
      </c>
      <c r="Y34" s="292">
        <v>67.979600000000005</v>
      </c>
      <c r="Z34" s="292">
        <v>63.244500000000002</v>
      </c>
      <c r="AA34" s="292">
        <v>58.0717</v>
      </c>
      <c r="AB34" s="292">
        <v>46.973199999999999</v>
      </c>
      <c r="AC34" s="292">
        <v>46.667299999999997</v>
      </c>
      <c r="AD34" s="292">
        <v>56.575299999999999</v>
      </c>
      <c r="AE34" s="292">
        <v>26.837399999999999</v>
      </c>
      <c r="AF34" s="292">
        <v>3.8165399999999998</v>
      </c>
      <c r="AG34" s="292">
        <v>3.8149500000000001</v>
      </c>
      <c r="AH34" s="292">
        <v>3.8149500000000001</v>
      </c>
      <c r="AI34" s="292">
        <v>3.54095</v>
      </c>
      <c r="AJ34" s="292">
        <v>3.54095</v>
      </c>
      <c r="AK34" s="292">
        <v>2.9886900000000001</v>
      </c>
      <c r="AL34" s="292">
        <v>0</v>
      </c>
      <c r="AM34" s="406">
        <v>1</v>
      </c>
      <c r="AN34" s="406"/>
      <c r="AO34" s="406"/>
      <c r="AP34" s="406"/>
      <c r="AQ34" s="406"/>
      <c r="AR34" s="406"/>
      <c r="AS34" s="406"/>
      <c r="AT34" s="406"/>
      <c r="AU34" s="406"/>
      <c r="AV34" s="406"/>
      <c r="AW34" s="406"/>
      <c r="AX34" s="406"/>
      <c r="AY34" s="406"/>
      <c r="AZ34" s="406"/>
      <c r="BA34" s="293">
        <f>SUM(AM34:AZ34)</f>
        <v>1</v>
      </c>
    </row>
    <row r="35" spans="1:53" s="280" customFormat="1" ht="15" outlineLevel="1">
      <c r="A35" s="498"/>
      <c r="B35" s="291" t="s">
        <v>214</v>
      </c>
      <c r="C35" s="288" t="s">
        <v>163</v>
      </c>
      <c r="D35" s="292">
        <v>88271</v>
      </c>
      <c r="E35" s="292">
        <v>88271.216190000006</v>
      </c>
      <c r="F35" s="292">
        <v>88271.216190000006</v>
      </c>
      <c r="G35" s="292">
        <v>88271.216190000006</v>
      </c>
      <c r="H35" s="292">
        <v>88271.216190000006</v>
      </c>
      <c r="I35" s="292">
        <v>80213.233810000005</v>
      </c>
      <c r="J35" s="292">
        <v>43306.25505</v>
      </c>
      <c r="K35" s="292">
        <v>43297.432500000003</v>
      </c>
      <c r="L35" s="292">
        <v>43297.432500000003</v>
      </c>
      <c r="M35" s="292">
        <v>9551.7487139999994</v>
      </c>
      <c r="N35" s="292">
        <v>8024.5327399999996</v>
      </c>
      <c r="O35" s="292">
        <v>7368.9438289999998</v>
      </c>
      <c r="P35" s="292">
        <v>7368.9438289999998</v>
      </c>
      <c r="Q35" s="292">
        <v>6115.1334660000002</v>
      </c>
      <c r="R35" s="292">
        <v>6115.1334660000002</v>
      </c>
      <c r="S35" s="292">
        <v>6107.7801170000002</v>
      </c>
      <c r="T35" s="292">
        <v>0</v>
      </c>
      <c r="U35" s="464"/>
      <c r="V35" s="292">
        <v>4</v>
      </c>
      <c r="W35" s="292">
        <v>4.3607827209999996</v>
      </c>
      <c r="X35" s="292">
        <v>4.3607826999999997</v>
      </c>
      <c r="Y35" s="292">
        <v>4.3607826999999997</v>
      </c>
      <c r="Z35" s="292">
        <v>4.3607826999999997</v>
      </c>
      <c r="AA35" s="292">
        <v>3.9876744</v>
      </c>
      <c r="AB35" s="292">
        <v>2.2787723999999998</v>
      </c>
      <c r="AC35" s="292">
        <v>2.2777652000000002</v>
      </c>
      <c r="AD35" s="292">
        <v>2.2777652000000002</v>
      </c>
      <c r="AE35" s="292">
        <v>0.71524049999999995</v>
      </c>
      <c r="AF35" s="292">
        <v>0.29717359999999998</v>
      </c>
      <c r="AG35" s="292">
        <v>0.29709400000000002</v>
      </c>
      <c r="AH35" s="292">
        <v>0.29709400000000002</v>
      </c>
      <c r="AI35" s="292">
        <v>0.28343370000000001</v>
      </c>
      <c r="AJ35" s="292">
        <v>0.28343370000000001</v>
      </c>
      <c r="AK35" s="292">
        <v>0.28280820000000001</v>
      </c>
      <c r="AL35" s="292">
        <v>0</v>
      </c>
      <c r="AM35" s="407">
        <v>1</v>
      </c>
      <c r="AN35" s="407">
        <v>0</v>
      </c>
      <c r="AO35" s="407">
        <v>0</v>
      </c>
      <c r="AP35" s="407">
        <v>0</v>
      </c>
      <c r="AQ35" s="407">
        <v>0</v>
      </c>
      <c r="AR35" s="407">
        <v>0</v>
      </c>
      <c r="AS35" s="407">
        <v>0</v>
      </c>
      <c r="AT35" s="407">
        <f t="shared" ref="AT35:AZ35" si="4">AT34</f>
        <v>0</v>
      </c>
      <c r="AU35" s="407">
        <f t="shared" si="4"/>
        <v>0</v>
      </c>
      <c r="AV35" s="407">
        <f t="shared" si="4"/>
        <v>0</v>
      </c>
      <c r="AW35" s="407">
        <f t="shared" si="4"/>
        <v>0</v>
      </c>
      <c r="AX35" s="407">
        <f t="shared" si="4"/>
        <v>0</v>
      </c>
      <c r="AY35" s="407">
        <f t="shared" si="4"/>
        <v>0</v>
      </c>
      <c r="AZ35" s="407">
        <f t="shared" si="4"/>
        <v>0</v>
      </c>
      <c r="BA35" s="294"/>
    </row>
    <row r="36" spans="1:53" s="280" customFormat="1" ht="15"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v>0</v>
      </c>
      <c r="AN38" s="407">
        <v>0</v>
      </c>
      <c r="AO38" s="407">
        <v>0</v>
      </c>
      <c r="AP38" s="407">
        <v>0</v>
      </c>
      <c r="AQ38" s="407">
        <v>0</v>
      </c>
      <c r="AR38" s="407">
        <v>0</v>
      </c>
      <c r="AS38" s="407">
        <v>0</v>
      </c>
      <c r="AT38" s="407">
        <f t="shared" ref="AT38:AZ38" si="5">AT37</f>
        <v>0</v>
      </c>
      <c r="AU38" s="407">
        <f t="shared" si="5"/>
        <v>0</v>
      </c>
      <c r="AV38" s="407">
        <f t="shared" si="5"/>
        <v>0</v>
      </c>
      <c r="AW38" s="407">
        <f t="shared" si="5"/>
        <v>0</v>
      </c>
      <c r="AX38" s="407">
        <f t="shared" si="5"/>
        <v>0</v>
      </c>
      <c r="AY38" s="407">
        <f t="shared" si="5"/>
        <v>0</v>
      </c>
      <c r="AZ38" s="407">
        <f t="shared" si="5"/>
        <v>0</v>
      </c>
      <c r="BA38" s="294"/>
    </row>
    <row r="39" spans="1:53" s="280" customFormat="1" ht="15"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outlineLevel="1">
      <c r="A40" s="498">
        <v>7</v>
      </c>
      <c r="B40" s="291" t="s">
        <v>42</v>
      </c>
      <c r="C40" s="288" t="s">
        <v>25</v>
      </c>
      <c r="D40" s="292">
        <v>2830</v>
      </c>
      <c r="E40" s="292">
        <v>0</v>
      </c>
      <c r="F40" s="292">
        <v>0</v>
      </c>
      <c r="G40" s="292">
        <v>0</v>
      </c>
      <c r="H40" s="292">
        <v>0</v>
      </c>
      <c r="I40" s="292">
        <v>0</v>
      </c>
      <c r="J40" s="292">
        <v>0</v>
      </c>
      <c r="K40" s="292">
        <v>0</v>
      </c>
      <c r="L40" s="292">
        <v>0</v>
      </c>
      <c r="M40" s="292">
        <v>0</v>
      </c>
      <c r="N40" s="292">
        <v>0</v>
      </c>
      <c r="O40" s="292">
        <v>0</v>
      </c>
      <c r="P40" s="292">
        <v>0</v>
      </c>
      <c r="Q40" s="292">
        <v>0</v>
      </c>
      <c r="R40" s="292">
        <v>0</v>
      </c>
      <c r="S40" s="292">
        <v>0</v>
      </c>
      <c r="T40" s="292">
        <v>0</v>
      </c>
      <c r="U40" s="288"/>
      <c r="V40" s="292">
        <v>1093</v>
      </c>
      <c r="W40" s="292">
        <v>0</v>
      </c>
      <c r="X40" s="292">
        <v>0</v>
      </c>
      <c r="Y40" s="292">
        <v>0</v>
      </c>
      <c r="Z40" s="292">
        <v>0</v>
      </c>
      <c r="AA40" s="292">
        <v>0</v>
      </c>
      <c r="AB40" s="292">
        <v>0</v>
      </c>
      <c r="AC40" s="292">
        <v>0</v>
      </c>
      <c r="AD40" s="292">
        <v>0</v>
      </c>
      <c r="AE40" s="292">
        <v>0</v>
      </c>
      <c r="AF40" s="292">
        <v>0</v>
      </c>
      <c r="AG40" s="292">
        <v>0</v>
      </c>
      <c r="AH40" s="292">
        <v>0</v>
      </c>
      <c r="AI40" s="292">
        <v>0</v>
      </c>
      <c r="AJ40" s="292">
        <v>0</v>
      </c>
      <c r="AK40" s="292">
        <v>0</v>
      </c>
      <c r="AL40" s="292">
        <v>0</v>
      </c>
      <c r="AM40" s="406">
        <v>1</v>
      </c>
      <c r="AN40" s="406"/>
      <c r="AO40" s="406"/>
      <c r="AP40" s="406"/>
      <c r="AQ40" s="406"/>
      <c r="AR40" s="406"/>
      <c r="AS40" s="406"/>
      <c r="AT40" s="406"/>
      <c r="AU40" s="406"/>
      <c r="AV40" s="406"/>
      <c r="AW40" s="406"/>
      <c r="AX40" s="406"/>
      <c r="AY40" s="406"/>
      <c r="AZ40" s="406"/>
      <c r="BA40" s="293">
        <f>SUM(AM40:AZ40)</f>
        <v>1</v>
      </c>
    </row>
    <row r="41" spans="1:53" s="280" customFormat="1" ht="15"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v>1</v>
      </c>
      <c r="AN41" s="407">
        <v>0</v>
      </c>
      <c r="AO41" s="407">
        <v>0</v>
      </c>
      <c r="AP41" s="407">
        <v>0</v>
      </c>
      <c r="AQ41" s="407">
        <v>0</v>
      </c>
      <c r="AR41" s="407">
        <v>0</v>
      </c>
      <c r="AS41" s="407">
        <v>0</v>
      </c>
      <c r="AT41" s="407">
        <f t="shared" ref="AT41:AZ41" si="6">AT40</f>
        <v>0</v>
      </c>
      <c r="AU41" s="407">
        <f t="shared" si="6"/>
        <v>0</v>
      </c>
      <c r="AV41" s="407">
        <f t="shared" si="6"/>
        <v>0</v>
      </c>
      <c r="AW41" s="407">
        <f t="shared" si="6"/>
        <v>0</v>
      </c>
      <c r="AX41" s="407">
        <f t="shared" si="6"/>
        <v>0</v>
      </c>
      <c r="AY41" s="407">
        <f t="shared" si="6"/>
        <v>0</v>
      </c>
      <c r="AZ41" s="407">
        <f t="shared" si="6"/>
        <v>0</v>
      </c>
      <c r="BA41" s="294"/>
    </row>
    <row r="42" spans="1:53" s="280" customFormat="1" ht="15"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v>0</v>
      </c>
      <c r="AN44" s="407">
        <v>0</v>
      </c>
      <c r="AO44" s="407">
        <v>0</v>
      </c>
      <c r="AP44" s="407">
        <v>0</v>
      </c>
      <c r="AQ44" s="407">
        <v>0</v>
      </c>
      <c r="AR44" s="407">
        <v>0</v>
      </c>
      <c r="AS44" s="407">
        <v>0</v>
      </c>
      <c r="AT44" s="407">
        <f t="shared" ref="AT44:AZ44" si="7">AT43</f>
        <v>0</v>
      </c>
      <c r="AU44" s="407">
        <f t="shared" si="7"/>
        <v>0</v>
      </c>
      <c r="AV44" s="407">
        <f t="shared" si="7"/>
        <v>0</v>
      </c>
      <c r="AW44" s="407">
        <f t="shared" si="7"/>
        <v>0</v>
      </c>
      <c r="AX44" s="407">
        <f t="shared" si="7"/>
        <v>0</v>
      </c>
      <c r="AY44" s="407">
        <f t="shared" si="7"/>
        <v>0</v>
      </c>
      <c r="AZ44" s="407">
        <f t="shared" si="7"/>
        <v>0</v>
      </c>
      <c r="BA44" s="294"/>
    </row>
    <row r="45" spans="1:53" s="280" customFormat="1" ht="15"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v>0</v>
      </c>
      <c r="AN47" s="407">
        <v>0</v>
      </c>
      <c r="AO47" s="407">
        <v>0</v>
      </c>
      <c r="AP47" s="407">
        <v>0</v>
      </c>
      <c r="AQ47" s="407">
        <v>0</v>
      </c>
      <c r="AR47" s="407">
        <v>0</v>
      </c>
      <c r="AS47" s="407">
        <v>0</v>
      </c>
      <c r="AT47" s="407">
        <f t="shared" ref="AT47:AZ47" si="8">AT46</f>
        <v>0</v>
      </c>
      <c r="AU47" s="407">
        <f t="shared" si="8"/>
        <v>0</v>
      </c>
      <c r="AV47" s="407">
        <f t="shared" si="8"/>
        <v>0</v>
      </c>
      <c r="AW47" s="407">
        <f t="shared" si="8"/>
        <v>0</v>
      </c>
      <c r="AX47" s="407">
        <f t="shared" si="8"/>
        <v>0</v>
      </c>
      <c r="AY47" s="407">
        <f t="shared" si="8"/>
        <v>0</v>
      </c>
      <c r="AZ47" s="407">
        <f t="shared" si="8"/>
        <v>0</v>
      </c>
      <c r="BA47" s="294"/>
    </row>
    <row r="48" spans="1:53" s="280" customFormat="1" ht="15"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outlineLevel="1">
      <c r="A50" s="498">
        <v>10</v>
      </c>
      <c r="B50" s="307" t="s">
        <v>22</v>
      </c>
      <c r="C50" s="288" t="s">
        <v>25</v>
      </c>
      <c r="D50" s="292">
        <v>4805916</v>
      </c>
      <c r="E50" s="292">
        <v>4805916</v>
      </c>
      <c r="F50" s="292">
        <v>4805916</v>
      </c>
      <c r="G50" s="292">
        <v>4805916</v>
      </c>
      <c r="H50" s="292">
        <v>4805916</v>
      </c>
      <c r="I50" s="292">
        <v>4805916</v>
      </c>
      <c r="J50" s="292">
        <v>4805916</v>
      </c>
      <c r="K50" s="292">
        <v>4805916</v>
      </c>
      <c r="L50" s="292">
        <v>4504954</v>
      </c>
      <c r="M50" s="292">
        <v>4504954</v>
      </c>
      <c r="N50" s="292">
        <v>1115148</v>
      </c>
      <c r="O50" s="292">
        <v>1115148</v>
      </c>
      <c r="P50" s="292">
        <v>1115148</v>
      </c>
      <c r="Q50" s="292">
        <v>1115148</v>
      </c>
      <c r="R50" s="292">
        <v>0</v>
      </c>
      <c r="S50" s="292">
        <v>0</v>
      </c>
      <c r="T50" s="292">
        <v>0</v>
      </c>
      <c r="U50" s="292">
        <v>12</v>
      </c>
      <c r="V50" s="292">
        <v>857</v>
      </c>
      <c r="W50" s="292">
        <v>856.61</v>
      </c>
      <c r="X50" s="292">
        <v>856.61</v>
      </c>
      <c r="Y50" s="292">
        <v>856.61</v>
      </c>
      <c r="Z50" s="292">
        <v>856.61</v>
      </c>
      <c r="AA50" s="292">
        <v>856.61</v>
      </c>
      <c r="AB50" s="292">
        <v>856.61</v>
      </c>
      <c r="AC50" s="292">
        <v>856.61</v>
      </c>
      <c r="AD50" s="292">
        <v>788.66700000000003</v>
      </c>
      <c r="AE50" s="292">
        <v>788.66700000000003</v>
      </c>
      <c r="AF50" s="292">
        <v>201.09100000000001</v>
      </c>
      <c r="AG50" s="292">
        <v>201.09100000000001</v>
      </c>
      <c r="AH50" s="292">
        <v>201.09100000000001</v>
      </c>
      <c r="AI50" s="292">
        <v>201.09100000000001</v>
      </c>
      <c r="AJ50" s="292">
        <v>0</v>
      </c>
      <c r="AK50" s="292">
        <v>0</v>
      </c>
      <c r="AL50" s="292">
        <v>0</v>
      </c>
      <c r="AM50" s="411"/>
      <c r="AN50" s="411"/>
      <c r="AO50" s="411">
        <v>0.53</v>
      </c>
      <c r="AP50" s="411">
        <v>0.47</v>
      </c>
      <c r="AQ50" s="411"/>
      <c r="AR50" s="411"/>
      <c r="AS50" s="411"/>
      <c r="AT50" s="411"/>
      <c r="AU50" s="411"/>
      <c r="AV50" s="411"/>
      <c r="AW50" s="411"/>
      <c r="AX50" s="411"/>
      <c r="AY50" s="411"/>
      <c r="AZ50" s="411"/>
      <c r="BA50" s="293">
        <f>SUM(AM50:AZ50)</f>
        <v>1</v>
      </c>
    </row>
    <row r="51" spans="1:56" s="280" customFormat="1" ht="15" outlineLevel="1">
      <c r="A51" s="498"/>
      <c r="B51" s="291" t="s">
        <v>214</v>
      </c>
      <c r="C51" s="288" t="s">
        <v>163</v>
      </c>
      <c r="D51" s="292">
        <v>615841</v>
      </c>
      <c r="E51" s="292">
        <v>615840.94220000005</v>
      </c>
      <c r="F51" s="292">
        <v>615840.94220000005</v>
      </c>
      <c r="G51" s="292">
        <v>615840.94220000005</v>
      </c>
      <c r="H51" s="292">
        <v>615840.94220000005</v>
      </c>
      <c r="I51" s="292">
        <v>611886.85739999998</v>
      </c>
      <c r="J51" s="292">
        <v>545801.08010000002</v>
      </c>
      <c r="K51" s="292">
        <v>248053.83900000001</v>
      </c>
      <c r="L51" s="292">
        <v>248053.83900000001</v>
      </c>
      <c r="M51" s="292">
        <v>248053.83900000001</v>
      </c>
      <c r="N51" s="292">
        <v>227146.1207</v>
      </c>
      <c r="O51" s="292">
        <v>219730.4523</v>
      </c>
      <c r="P51" s="292">
        <v>85282.411999999997</v>
      </c>
      <c r="Q51" s="292">
        <v>85282.411999999997</v>
      </c>
      <c r="R51" s="292">
        <v>84548.391740000006</v>
      </c>
      <c r="S51" s="292">
        <v>84548.391740000006</v>
      </c>
      <c r="T51" s="292">
        <v>0</v>
      </c>
      <c r="U51" s="292">
        <f>U50</f>
        <v>12</v>
      </c>
      <c r="V51" s="292">
        <v>112</v>
      </c>
      <c r="W51" s="292">
        <v>111.8336966</v>
      </c>
      <c r="X51" s="292">
        <v>111.83369999999999</v>
      </c>
      <c r="Y51" s="292">
        <v>111.83369999999999</v>
      </c>
      <c r="Z51" s="292">
        <v>111.83369999999999</v>
      </c>
      <c r="AA51" s="292">
        <v>111.28069000000001</v>
      </c>
      <c r="AB51" s="292">
        <v>96.347941000000006</v>
      </c>
      <c r="AC51" s="292">
        <v>48.413406999999999</v>
      </c>
      <c r="AD51" s="292">
        <v>48.413406999999999</v>
      </c>
      <c r="AE51" s="292">
        <v>48.413406999999999</v>
      </c>
      <c r="AF51" s="292">
        <v>46.813847000000003</v>
      </c>
      <c r="AG51" s="292">
        <v>44.902259999999998</v>
      </c>
      <c r="AH51" s="292">
        <v>25.034361000000001</v>
      </c>
      <c r="AI51" s="292">
        <v>25.034361000000001</v>
      </c>
      <c r="AJ51" s="292">
        <v>24.929041999999999</v>
      </c>
      <c r="AK51" s="292">
        <v>24.929041999999999</v>
      </c>
      <c r="AL51" s="292">
        <v>0</v>
      </c>
      <c r="AM51" s="407">
        <v>0</v>
      </c>
      <c r="AN51" s="407">
        <v>0</v>
      </c>
      <c r="AO51" s="407">
        <v>0.53</v>
      </c>
      <c r="AP51" s="407">
        <v>0.47</v>
      </c>
      <c r="AQ51" s="407">
        <v>0</v>
      </c>
      <c r="AR51" s="407">
        <v>0</v>
      </c>
      <c r="AS51" s="407">
        <v>0</v>
      </c>
      <c r="AT51" s="407">
        <f t="shared" ref="AT51:AZ51" si="9">AT50</f>
        <v>0</v>
      </c>
      <c r="AU51" s="407">
        <f t="shared" si="9"/>
        <v>0</v>
      </c>
      <c r="AV51" s="407">
        <f t="shared" si="9"/>
        <v>0</v>
      </c>
      <c r="AW51" s="407">
        <f t="shared" si="9"/>
        <v>0</v>
      </c>
      <c r="AX51" s="407">
        <f t="shared" si="9"/>
        <v>0</v>
      </c>
      <c r="AY51" s="407">
        <f t="shared" si="9"/>
        <v>0</v>
      </c>
      <c r="AZ51" s="407">
        <f t="shared" si="9"/>
        <v>0</v>
      </c>
      <c r="BA51" s="308"/>
    </row>
    <row r="52" spans="1:56" s="280" customFormat="1" ht="15"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outlineLevel="1">
      <c r="A53" s="498">
        <v>11</v>
      </c>
      <c r="B53" s="311" t="s">
        <v>21</v>
      </c>
      <c r="C53" s="288" t="s">
        <v>25</v>
      </c>
      <c r="D53" s="292">
        <v>1693346</v>
      </c>
      <c r="E53" s="292">
        <v>1693346</v>
      </c>
      <c r="F53" s="292">
        <v>1614579</v>
      </c>
      <c r="G53" s="292">
        <v>1362735</v>
      </c>
      <c r="H53" s="292">
        <v>1362338</v>
      </c>
      <c r="I53" s="292">
        <v>1358309</v>
      </c>
      <c r="J53" s="292">
        <v>305906</v>
      </c>
      <c r="K53" s="292">
        <v>304862</v>
      </c>
      <c r="L53" s="292">
        <v>304862</v>
      </c>
      <c r="M53" s="292">
        <v>304862</v>
      </c>
      <c r="N53" s="292">
        <v>247791</v>
      </c>
      <c r="O53" s="292">
        <v>247791</v>
      </c>
      <c r="P53" s="292">
        <v>1556.73</v>
      </c>
      <c r="Q53" s="292">
        <v>1556.73</v>
      </c>
      <c r="R53" s="292">
        <v>1556.73</v>
      </c>
      <c r="S53" s="292">
        <v>0</v>
      </c>
      <c r="T53" s="292">
        <v>0</v>
      </c>
      <c r="U53" s="292">
        <v>12</v>
      </c>
      <c r="V53" s="292">
        <v>661</v>
      </c>
      <c r="W53" s="292">
        <v>660.87300000000005</v>
      </c>
      <c r="X53" s="292">
        <v>633.21799999999996</v>
      </c>
      <c r="Y53" s="292">
        <v>544.13300000000004</v>
      </c>
      <c r="Z53" s="292">
        <v>543.99099999999999</v>
      </c>
      <c r="AA53" s="292">
        <v>542.43299999999999</v>
      </c>
      <c r="AB53" s="292">
        <v>112.095</v>
      </c>
      <c r="AC53" s="292">
        <v>110.703</v>
      </c>
      <c r="AD53" s="292">
        <v>110.703</v>
      </c>
      <c r="AE53" s="292">
        <v>110.703</v>
      </c>
      <c r="AF53" s="292">
        <v>102.024</v>
      </c>
      <c r="AG53" s="292">
        <v>102.024</v>
      </c>
      <c r="AH53" s="292">
        <v>2.0738799999999999</v>
      </c>
      <c r="AI53" s="292">
        <v>2.0738799999999999</v>
      </c>
      <c r="AJ53" s="292">
        <v>2.0738799999999999</v>
      </c>
      <c r="AK53" s="292">
        <v>0</v>
      </c>
      <c r="AL53" s="292">
        <v>0</v>
      </c>
      <c r="AM53" s="411"/>
      <c r="AN53" s="411">
        <v>1</v>
      </c>
      <c r="AO53" s="411"/>
      <c r="AP53" s="411"/>
      <c r="AQ53" s="411"/>
      <c r="AR53" s="411"/>
      <c r="AS53" s="411"/>
      <c r="AT53" s="411"/>
      <c r="AU53" s="411"/>
      <c r="AV53" s="411"/>
      <c r="AW53" s="411"/>
      <c r="AX53" s="411"/>
      <c r="AY53" s="411"/>
      <c r="AZ53" s="411"/>
      <c r="BA53" s="293">
        <f>SUM(AM53:AZ53)</f>
        <v>1</v>
      </c>
    </row>
    <row r="54" spans="1:56" s="280" customFormat="1" ht="15" outlineLevel="1">
      <c r="A54" s="498"/>
      <c r="B54" s="312" t="s">
        <v>214</v>
      </c>
      <c r="C54" s="288" t="s">
        <v>163</v>
      </c>
      <c r="D54" s="292">
        <v>60847</v>
      </c>
      <c r="E54" s="292">
        <v>60846.629610000004</v>
      </c>
      <c r="F54" s="292">
        <v>60846.629610000004</v>
      </c>
      <c r="G54" s="292">
        <v>56320.05502</v>
      </c>
      <c r="H54" s="292">
        <v>56320.05502</v>
      </c>
      <c r="I54" s="292">
        <v>56320.05502</v>
      </c>
      <c r="J54" s="292">
        <v>15837.70003</v>
      </c>
      <c r="K54" s="292">
        <v>15837.70003</v>
      </c>
      <c r="L54" s="292">
        <v>15837.70003</v>
      </c>
      <c r="M54" s="292">
        <v>15837.70003</v>
      </c>
      <c r="N54" s="292">
        <v>14610.37414</v>
      </c>
      <c r="O54" s="292">
        <v>14610.37414</v>
      </c>
      <c r="P54" s="292">
        <v>0</v>
      </c>
      <c r="Q54" s="292">
        <v>0</v>
      </c>
      <c r="R54" s="292">
        <v>0</v>
      </c>
      <c r="S54" s="292">
        <v>0</v>
      </c>
      <c r="T54" s="292">
        <v>0</v>
      </c>
      <c r="U54" s="292">
        <f>U53</f>
        <v>12</v>
      </c>
      <c r="V54" s="292">
        <v>28</v>
      </c>
      <c r="W54" s="292">
        <v>27.60681091</v>
      </c>
      <c r="X54" s="292">
        <v>27.606811</v>
      </c>
      <c r="Y54" s="292">
        <v>25.794468999999999</v>
      </c>
      <c r="Z54" s="292">
        <v>25.794468999999999</v>
      </c>
      <c r="AA54" s="292">
        <v>25.794468999999999</v>
      </c>
      <c r="AB54" s="292">
        <v>7.4636668000000004</v>
      </c>
      <c r="AC54" s="292">
        <v>7.4636668000000004</v>
      </c>
      <c r="AD54" s="292">
        <v>7.4636668000000004</v>
      </c>
      <c r="AE54" s="292">
        <v>7.4636668000000004</v>
      </c>
      <c r="AF54" s="292">
        <v>7.2770175999999998</v>
      </c>
      <c r="AG54" s="292">
        <v>7.2770175999999998</v>
      </c>
      <c r="AH54" s="292">
        <v>0</v>
      </c>
      <c r="AI54" s="292">
        <v>0</v>
      </c>
      <c r="AJ54" s="292">
        <v>0</v>
      </c>
      <c r="AK54" s="292">
        <v>0</v>
      </c>
      <c r="AL54" s="292">
        <v>0</v>
      </c>
      <c r="AM54" s="407">
        <v>0</v>
      </c>
      <c r="AN54" s="407">
        <v>1</v>
      </c>
      <c r="AO54" s="407">
        <v>0</v>
      </c>
      <c r="AP54" s="407">
        <v>0</v>
      </c>
      <c r="AQ54" s="407">
        <v>0</v>
      </c>
      <c r="AR54" s="407">
        <v>0</v>
      </c>
      <c r="AS54" s="407">
        <v>0</v>
      </c>
      <c r="AT54" s="407">
        <f t="shared" ref="AT54:AZ54" si="10">AT53</f>
        <v>0</v>
      </c>
      <c r="AU54" s="407">
        <f t="shared" si="10"/>
        <v>0</v>
      </c>
      <c r="AV54" s="407">
        <f t="shared" si="10"/>
        <v>0</v>
      </c>
      <c r="AW54" s="407">
        <f t="shared" si="10"/>
        <v>0</v>
      </c>
      <c r="AX54" s="407">
        <f t="shared" si="10"/>
        <v>0</v>
      </c>
      <c r="AY54" s="407">
        <f t="shared" si="10"/>
        <v>0</v>
      </c>
      <c r="AZ54" s="407">
        <f t="shared" si="10"/>
        <v>0</v>
      </c>
      <c r="BA54" s="308"/>
    </row>
    <row r="55" spans="1:56" s="280" customFormat="1" ht="15"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v>0</v>
      </c>
      <c r="AN57" s="407">
        <v>0</v>
      </c>
      <c r="AO57" s="407">
        <v>0</v>
      </c>
      <c r="AP57" s="407">
        <v>0</v>
      </c>
      <c r="AQ57" s="407">
        <v>0</v>
      </c>
      <c r="AR57" s="407">
        <v>0</v>
      </c>
      <c r="AS57" s="407">
        <v>0</v>
      </c>
      <c r="AT57" s="407">
        <f t="shared" ref="AT57:AZ57" si="11">AT56</f>
        <v>0</v>
      </c>
      <c r="AU57" s="407">
        <f t="shared" si="11"/>
        <v>0</v>
      </c>
      <c r="AV57" s="407">
        <f t="shared" si="11"/>
        <v>0</v>
      </c>
      <c r="AW57" s="407">
        <f t="shared" si="11"/>
        <v>0</v>
      </c>
      <c r="AX57" s="407">
        <f t="shared" si="11"/>
        <v>0</v>
      </c>
      <c r="AY57" s="407">
        <f t="shared" si="11"/>
        <v>0</v>
      </c>
      <c r="AZ57" s="407">
        <f t="shared" si="11"/>
        <v>0</v>
      </c>
      <c r="BA57" s="308"/>
    </row>
    <row r="58" spans="1:56" s="280" customFormat="1" ht="15"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v>0</v>
      </c>
      <c r="AN60" s="407">
        <v>0</v>
      </c>
      <c r="AO60" s="407">
        <v>0</v>
      </c>
      <c r="AP60" s="407">
        <v>0</v>
      </c>
      <c r="AQ60" s="407">
        <v>0</v>
      </c>
      <c r="AR60" s="407">
        <v>0</v>
      </c>
      <c r="AS60" s="407">
        <v>0</v>
      </c>
      <c r="AT60" s="407">
        <f t="shared" ref="AT60:AZ60" si="12">AT59</f>
        <v>0</v>
      </c>
      <c r="AU60" s="407">
        <f t="shared" si="12"/>
        <v>0</v>
      </c>
      <c r="AV60" s="407">
        <f t="shared" si="12"/>
        <v>0</v>
      </c>
      <c r="AW60" s="407">
        <f t="shared" si="12"/>
        <v>0</v>
      </c>
      <c r="AX60" s="407">
        <f t="shared" si="12"/>
        <v>0</v>
      </c>
      <c r="AY60" s="407">
        <f t="shared" si="12"/>
        <v>0</v>
      </c>
      <c r="AZ60" s="407">
        <f t="shared" si="12"/>
        <v>0</v>
      </c>
      <c r="BA60" s="308"/>
    </row>
    <row r="61" spans="1:56" s="280" customFormat="1" ht="15"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v>0</v>
      </c>
      <c r="W62" s="292">
        <v>0</v>
      </c>
      <c r="X62" s="292">
        <v>0</v>
      </c>
      <c r="Y62" s="292">
        <v>0</v>
      </c>
      <c r="Z62" s="292">
        <v>0</v>
      </c>
      <c r="AA62" s="292">
        <v>0</v>
      </c>
      <c r="AB62" s="292">
        <v>0</v>
      </c>
      <c r="AC62" s="292">
        <v>0</v>
      </c>
      <c r="AD62" s="292">
        <v>0</v>
      </c>
      <c r="AE62" s="292">
        <v>0</v>
      </c>
      <c r="AF62" s="292">
        <v>0</v>
      </c>
      <c r="AG62" s="292">
        <v>0</v>
      </c>
      <c r="AH62" s="292">
        <v>0</v>
      </c>
      <c r="AI62" s="292">
        <v>0</v>
      </c>
      <c r="AJ62" s="292">
        <v>0</v>
      </c>
      <c r="AK62" s="292">
        <v>0</v>
      </c>
      <c r="AL62" s="292">
        <v>0</v>
      </c>
      <c r="AM62" s="411"/>
      <c r="AN62" s="411">
        <v>1</v>
      </c>
      <c r="AO62" s="411"/>
      <c r="AP62" s="411"/>
      <c r="AQ62" s="411"/>
      <c r="AR62" s="411"/>
      <c r="AS62" s="411"/>
      <c r="AT62" s="411"/>
      <c r="AU62" s="411"/>
      <c r="AV62" s="411"/>
      <c r="AW62" s="411"/>
      <c r="AX62" s="411"/>
      <c r="AY62" s="411"/>
      <c r="AZ62" s="411"/>
      <c r="BA62" s="293">
        <f>SUM(AM62:AZ62)</f>
        <v>1</v>
      </c>
    </row>
    <row r="63" spans="1:56" s="280" customFormat="1" ht="15" outlineLevel="1">
      <c r="A63" s="498"/>
      <c r="B63" s="312" t="s">
        <v>214</v>
      </c>
      <c r="C63" s="288" t="s">
        <v>163</v>
      </c>
      <c r="D63" s="292">
        <v>263983</v>
      </c>
      <c r="E63" s="292">
        <v>263982.9546</v>
      </c>
      <c r="F63" s="292">
        <v>263982.9546</v>
      </c>
      <c r="G63" s="292">
        <v>263982.9546</v>
      </c>
      <c r="H63" s="292">
        <v>0</v>
      </c>
      <c r="I63" s="292">
        <v>0</v>
      </c>
      <c r="J63" s="292">
        <v>0</v>
      </c>
      <c r="K63" s="292">
        <v>0</v>
      </c>
      <c r="L63" s="292">
        <v>0</v>
      </c>
      <c r="M63" s="292">
        <v>0</v>
      </c>
      <c r="N63" s="292">
        <v>0</v>
      </c>
      <c r="O63" s="292">
        <v>0</v>
      </c>
      <c r="P63" s="292">
        <v>0</v>
      </c>
      <c r="Q63" s="292">
        <v>0</v>
      </c>
      <c r="R63" s="292">
        <v>0</v>
      </c>
      <c r="S63" s="292">
        <v>0</v>
      </c>
      <c r="T63" s="292">
        <v>0</v>
      </c>
      <c r="U63" s="292">
        <f>U62</f>
        <v>12</v>
      </c>
      <c r="V63" s="292">
        <v>54</v>
      </c>
      <c r="W63" s="292">
        <v>54.241746299999996</v>
      </c>
      <c r="X63" s="292">
        <v>54.241745999999999</v>
      </c>
      <c r="Y63" s="292">
        <v>54.241745999999999</v>
      </c>
      <c r="Z63" s="292">
        <v>0</v>
      </c>
      <c r="AA63" s="292">
        <v>0</v>
      </c>
      <c r="AB63" s="292">
        <v>0</v>
      </c>
      <c r="AC63" s="292">
        <v>0</v>
      </c>
      <c r="AD63" s="292">
        <v>0</v>
      </c>
      <c r="AE63" s="292">
        <v>0</v>
      </c>
      <c r="AF63" s="292">
        <v>0</v>
      </c>
      <c r="AG63" s="292">
        <v>0</v>
      </c>
      <c r="AH63" s="292">
        <v>0</v>
      </c>
      <c r="AI63" s="292">
        <v>0</v>
      </c>
      <c r="AJ63" s="292">
        <v>0</v>
      </c>
      <c r="AK63" s="292">
        <v>0</v>
      </c>
      <c r="AL63" s="292">
        <v>0</v>
      </c>
      <c r="AM63" s="407">
        <v>0</v>
      </c>
      <c r="AN63" s="407">
        <v>1</v>
      </c>
      <c r="AO63" s="407">
        <v>0</v>
      </c>
      <c r="AP63" s="407">
        <v>0</v>
      </c>
      <c r="AQ63" s="407">
        <v>0</v>
      </c>
      <c r="AR63" s="407">
        <v>0</v>
      </c>
      <c r="AS63" s="407">
        <v>0</v>
      </c>
      <c r="AT63" s="407">
        <f t="shared" ref="AT63:AZ63" si="13">AT62</f>
        <v>0</v>
      </c>
      <c r="AU63" s="407">
        <f t="shared" si="13"/>
        <v>0</v>
      </c>
      <c r="AV63" s="407">
        <f t="shared" si="13"/>
        <v>0</v>
      </c>
      <c r="AW63" s="407">
        <f t="shared" si="13"/>
        <v>0</v>
      </c>
      <c r="AX63" s="407">
        <f t="shared" si="13"/>
        <v>0</v>
      </c>
      <c r="AY63" s="407">
        <f t="shared" si="13"/>
        <v>0</v>
      </c>
      <c r="AZ63" s="407">
        <f t="shared" si="13"/>
        <v>0</v>
      </c>
      <c r="BA63" s="308"/>
    </row>
    <row r="64" spans="1:56" s="280" customFormat="1" ht="15"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v>0</v>
      </c>
      <c r="AN66" s="407">
        <v>0</v>
      </c>
      <c r="AO66" s="407">
        <v>0</v>
      </c>
      <c r="AP66" s="407">
        <v>0</v>
      </c>
      <c r="AQ66" s="407">
        <v>0</v>
      </c>
      <c r="AR66" s="407">
        <v>0</v>
      </c>
      <c r="AS66" s="407">
        <v>0</v>
      </c>
      <c r="AT66" s="407">
        <f t="shared" ref="AT66:AZ66" si="14">AT65</f>
        <v>0</v>
      </c>
      <c r="AU66" s="407">
        <f t="shared" si="14"/>
        <v>0</v>
      </c>
      <c r="AV66" s="407">
        <f t="shared" si="14"/>
        <v>0</v>
      </c>
      <c r="AW66" s="407">
        <f t="shared" si="14"/>
        <v>0</v>
      </c>
      <c r="AX66" s="407">
        <f t="shared" si="14"/>
        <v>0</v>
      </c>
      <c r="AY66" s="407">
        <f t="shared" si="14"/>
        <v>0</v>
      </c>
      <c r="AZ66" s="407">
        <f t="shared" si="14"/>
        <v>0</v>
      </c>
      <c r="BA66" s="308"/>
    </row>
    <row r="67" spans="1:53" s="280" customFormat="1" ht="15"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v>0</v>
      </c>
      <c r="AN69" s="407">
        <v>0</v>
      </c>
      <c r="AO69" s="407">
        <v>0</v>
      </c>
      <c r="AP69" s="407">
        <v>0</v>
      </c>
      <c r="AQ69" s="407">
        <v>0</v>
      </c>
      <c r="AR69" s="407">
        <v>0</v>
      </c>
      <c r="AS69" s="407">
        <v>0</v>
      </c>
      <c r="AT69" s="407">
        <f t="shared" ref="AT69:AZ69" si="15">AT68</f>
        <v>0</v>
      </c>
      <c r="AU69" s="407">
        <f t="shared" si="15"/>
        <v>0</v>
      </c>
      <c r="AV69" s="407">
        <f t="shared" si="15"/>
        <v>0</v>
      </c>
      <c r="AW69" s="407">
        <f t="shared" si="15"/>
        <v>0</v>
      </c>
      <c r="AX69" s="407">
        <f t="shared" si="15"/>
        <v>0</v>
      </c>
      <c r="AY69" s="407">
        <f t="shared" si="15"/>
        <v>0</v>
      </c>
      <c r="AZ69" s="407">
        <f t="shared" si="15"/>
        <v>0</v>
      </c>
      <c r="BA69" s="308"/>
    </row>
    <row r="70" spans="1:53" s="280" customFormat="1" ht="15"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outlineLevel="1">
      <c r="A71" s="498">
        <v>17</v>
      </c>
      <c r="B71" s="311" t="s">
        <v>9</v>
      </c>
      <c r="C71" s="288" t="s">
        <v>25</v>
      </c>
      <c r="D71" s="292">
        <v>20936</v>
      </c>
      <c r="E71" s="292">
        <v>0</v>
      </c>
      <c r="F71" s="292">
        <v>0</v>
      </c>
      <c r="G71" s="292">
        <v>0</v>
      </c>
      <c r="H71" s="292">
        <v>0</v>
      </c>
      <c r="I71" s="292">
        <v>0</v>
      </c>
      <c r="J71" s="292">
        <v>0</v>
      </c>
      <c r="K71" s="292">
        <v>0</v>
      </c>
      <c r="L71" s="292">
        <v>0</v>
      </c>
      <c r="M71" s="292">
        <v>0</v>
      </c>
      <c r="N71" s="292">
        <v>0</v>
      </c>
      <c r="O71" s="292">
        <v>0</v>
      </c>
      <c r="P71" s="292">
        <v>0</v>
      </c>
      <c r="Q71" s="292">
        <v>0</v>
      </c>
      <c r="R71" s="292">
        <v>0</v>
      </c>
      <c r="S71" s="292">
        <v>0</v>
      </c>
      <c r="T71" s="292">
        <v>0</v>
      </c>
      <c r="U71" s="288"/>
      <c r="V71" s="292">
        <v>536</v>
      </c>
      <c r="W71" s="292">
        <v>0</v>
      </c>
      <c r="X71" s="292">
        <v>0</v>
      </c>
      <c r="Y71" s="292">
        <v>0</v>
      </c>
      <c r="Z71" s="292">
        <v>0</v>
      </c>
      <c r="AA71" s="292">
        <v>0</v>
      </c>
      <c r="AB71" s="292">
        <v>0</v>
      </c>
      <c r="AC71" s="292">
        <v>0</v>
      </c>
      <c r="AD71" s="292">
        <v>0</v>
      </c>
      <c r="AE71" s="292">
        <v>0</v>
      </c>
      <c r="AF71" s="292">
        <v>0</v>
      </c>
      <c r="AG71" s="292">
        <v>0</v>
      </c>
      <c r="AH71" s="292">
        <v>0</v>
      </c>
      <c r="AI71" s="292">
        <v>0</v>
      </c>
      <c r="AJ71" s="292">
        <v>0</v>
      </c>
      <c r="AK71" s="292">
        <v>0</v>
      </c>
      <c r="AL71" s="292">
        <v>0</v>
      </c>
      <c r="AM71" s="411"/>
      <c r="AN71" s="411"/>
      <c r="AO71" s="411"/>
      <c r="AP71" s="411"/>
      <c r="AQ71" s="411"/>
      <c r="AR71" s="411"/>
      <c r="AS71" s="411"/>
      <c r="AT71" s="411"/>
      <c r="AU71" s="411"/>
      <c r="AV71" s="411"/>
      <c r="AW71" s="411"/>
      <c r="AX71" s="411"/>
      <c r="AY71" s="411"/>
      <c r="AZ71" s="411"/>
      <c r="BA71" s="293">
        <f>SUM(AM71:AZ71)</f>
        <v>0</v>
      </c>
    </row>
    <row r="72" spans="1:53" s="280" customFormat="1" ht="15"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v>0</v>
      </c>
      <c r="AN72" s="407">
        <v>0</v>
      </c>
      <c r="AO72" s="407">
        <v>0</v>
      </c>
      <c r="AP72" s="407">
        <v>0</v>
      </c>
      <c r="AQ72" s="407">
        <v>0</v>
      </c>
      <c r="AR72" s="407">
        <v>0</v>
      </c>
      <c r="AS72" s="407">
        <v>0</v>
      </c>
      <c r="AT72" s="407">
        <f t="shared" ref="AT72:AZ72" si="16">AT71</f>
        <v>0</v>
      </c>
      <c r="AU72" s="407">
        <f t="shared" si="16"/>
        <v>0</v>
      </c>
      <c r="AV72" s="407">
        <f t="shared" si="16"/>
        <v>0</v>
      </c>
      <c r="AW72" s="407">
        <f t="shared" si="16"/>
        <v>0</v>
      </c>
      <c r="AX72" s="407">
        <f t="shared" si="16"/>
        <v>0</v>
      </c>
      <c r="AY72" s="407">
        <f t="shared" si="16"/>
        <v>0</v>
      </c>
      <c r="AZ72" s="407">
        <f t="shared" si="16"/>
        <v>0</v>
      </c>
      <c r="BA72" s="308"/>
    </row>
    <row r="73" spans="1:53" s="280" customFormat="1" ht="15"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v>0</v>
      </c>
      <c r="AN76" s="407">
        <v>0</v>
      </c>
      <c r="AO76" s="407">
        <v>0</v>
      </c>
      <c r="AP76" s="407">
        <v>0</v>
      </c>
      <c r="AQ76" s="407">
        <v>0</v>
      </c>
      <c r="AR76" s="407">
        <v>0</v>
      </c>
      <c r="AS76" s="407">
        <v>0</v>
      </c>
      <c r="AT76" s="407">
        <f t="shared" ref="AT76:AZ76" si="17">AT75</f>
        <v>0</v>
      </c>
      <c r="AU76" s="407">
        <f t="shared" si="17"/>
        <v>0</v>
      </c>
      <c r="AV76" s="407">
        <f t="shared" si="17"/>
        <v>0</v>
      </c>
      <c r="AW76" s="407">
        <f t="shared" si="17"/>
        <v>0</v>
      </c>
      <c r="AX76" s="407">
        <f t="shared" si="17"/>
        <v>0</v>
      </c>
      <c r="AY76" s="407">
        <f t="shared" si="17"/>
        <v>0</v>
      </c>
      <c r="AZ76" s="407">
        <f t="shared" si="17"/>
        <v>0</v>
      </c>
      <c r="BA76" s="294"/>
    </row>
    <row r="77" spans="1:53" s="306" customFormat="1" ht="15"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v>0</v>
      </c>
      <c r="AN79" s="407">
        <v>0</v>
      </c>
      <c r="AO79" s="407">
        <v>0</v>
      </c>
      <c r="AP79" s="407">
        <v>0</v>
      </c>
      <c r="AQ79" s="407">
        <v>0</v>
      </c>
      <c r="AR79" s="407">
        <v>0</v>
      </c>
      <c r="AS79" s="407">
        <v>0</v>
      </c>
      <c r="AT79" s="407">
        <f t="shared" ref="AT79:AZ79" si="18">AT78</f>
        <v>0</v>
      </c>
      <c r="AU79" s="407">
        <f t="shared" si="18"/>
        <v>0</v>
      </c>
      <c r="AV79" s="407">
        <f t="shared" si="18"/>
        <v>0</v>
      </c>
      <c r="AW79" s="407">
        <f t="shared" si="18"/>
        <v>0</v>
      </c>
      <c r="AX79" s="407">
        <f t="shared" si="18"/>
        <v>0</v>
      </c>
      <c r="AY79" s="407">
        <f t="shared" si="18"/>
        <v>0</v>
      </c>
      <c r="AZ79" s="407">
        <f t="shared" si="18"/>
        <v>0</v>
      </c>
      <c r="BA79" s="294"/>
    </row>
    <row r="80" spans="1:53" s="280" customFormat="1" ht="15"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v>0</v>
      </c>
      <c r="AN82" s="407">
        <v>0</v>
      </c>
      <c r="AO82" s="407">
        <v>0</v>
      </c>
      <c r="AP82" s="407">
        <v>0</v>
      </c>
      <c r="AQ82" s="407">
        <v>0</v>
      </c>
      <c r="AR82" s="407">
        <v>0</v>
      </c>
      <c r="AS82" s="407">
        <v>0</v>
      </c>
      <c r="AT82" s="407">
        <f t="shared" ref="AT82:AZ82" si="19">AT81</f>
        <v>0</v>
      </c>
      <c r="AU82" s="407">
        <f t="shared" si="19"/>
        <v>0</v>
      </c>
      <c r="AV82" s="407">
        <f t="shared" si="19"/>
        <v>0</v>
      </c>
      <c r="AW82" s="407">
        <f t="shared" si="19"/>
        <v>0</v>
      </c>
      <c r="AX82" s="407">
        <f t="shared" si="19"/>
        <v>0</v>
      </c>
      <c r="AY82" s="407">
        <f t="shared" si="19"/>
        <v>0</v>
      </c>
      <c r="AZ82" s="407">
        <f t="shared" si="19"/>
        <v>0</v>
      </c>
      <c r="BA82" s="303"/>
    </row>
    <row r="83" spans="1:53" s="280" customFormat="1" ht="15"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outlineLevel="1">
      <c r="A84" s="498">
        <v>21</v>
      </c>
      <c r="B84" s="312" t="s">
        <v>22</v>
      </c>
      <c r="C84" s="288" t="s">
        <v>25</v>
      </c>
      <c r="D84" s="292">
        <v>402527</v>
      </c>
      <c r="E84" s="292">
        <v>402527</v>
      </c>
      <c r="F84" s="292">
        <v>402527</v>
      </c>
      <c r="G84" s="292">
        <v>402527</v>
      </c>
      <c r="H84" s="292">
        <v>402527</v>
      </c>
      <c r="I84" s="292">
        <v>402527</v>
      </c>
      <c r="J84" s="292">
        <v>402527</v>
      </c>
      <c r="K84" s="292">
        <v>402527</v>
      </c>
      <c r="L84" s="292">
        <v>357485</v>
      </c>
      <c r="M84" s="292">
        <v>357485</v>
      </c>
      <c r="N84" s="292">
        <v>0</v>
      </c>
      <c r="O84" s="292">
        <v>0</v>
      </c>
      <c r="P84" s="292">
        <v>0</v>
      </c>
      <c r="Q84" s="292">
        <v>0</v>
      </c>
      <c r="R84" s="292">
        <v>0</v>
      </c>
      <c r="S84" s="292">
        <v>0</v>
      </c>
      <c r="T84" s="292">
        <v>0</v>
      </c>
      <c r="U84" s="292">
        <v>12</v>
      </c>
      <c r="V84" s="292">
        <v>70</v>
      </c>
      <c r="W84" s="292">
        <v>69.623999999999995</v>
      </c>
      <c r="X84" s="292">
        <v>69.623999999999995</v>
      </c>
      <c r="Y84" s="292">
        <v>69.623999999999995</v>
      </c>
      <c r="Z84" s="292">
        <v>69.623999999999995</v>
      </c>
      <c r="AA84" s="292">
        <v>69.623999999999995</v>
      </c>
      <c r="AB84" s="292">
        <v>69.623999999999995</v>
      </c>
      <c r="AC84" s="292">
        <v>69.623999999999995</v>
      </c>
      <c r="AD84" s="292">
        <v>56.886899999999997</v>
      </c>
      <c r="AE84" s="292">
        <v>56.886899999999997</v>
      </c>
      <c r="AF84" s="292">
        <v>0</v>
      </c>
      <c r="AG84" s="292">
        <v>0</v>
      </c>
      <c r="AH84" s="292">
        <v>0</v>
      </c>
      <c r="AI84" s="292">
        <v>0</v>
      </c>
      <c r="AJ84" s="292">
        <v>0</v>
      </c>
      <c r="AK84" s="292">
        <v>0</v>
      </c>
      <c r="AL84" s="292">
        <v>0</v>
      </c>
      <c r="AM84" s="406"/>
      <c r="AN84" s="411"/>
      <c r="AO84" s="411">
        <v>0.53</v>
      </c>
      <c r="AP84" s="411">
        <v>0.47</v>
      </c>
      <c r="AQ84" s="411"/>
      <c r="AR84" s="411"/>
      <c r="AS84" s="411"/>
      <c r="AT84" s="411"/>
      <c r="AU84" s="411"/>
      <c r="AV84" s="411"/>
      <c r="AW84" s="411"/>
      <c r="AX84" s="411"/>
      <c r="AY84" s="411"/>
      <c r="AZ84" s="411"/>
      <c r="BA84" s="293">
        <f>SUM(AM84:AZ84)</f>
        <v>1</v>
      </c>
    </row>
    <row r="85" spans="1:53" s="280" customFormat="1" ht="15"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v>0</v>
      </c>
      <c r="AN85" s="407">
        <v>0</v>
      </c>
      <c r="AO85" s="407">
        <v>0.53</v>
      </c>
      <c r="AP85" s="407">
        <v>0.47</v>
      </c>
      <c r="AQ85" s="407">
        <v>0</v>
      </c>
      <c r="AR85" s="407">
        <v>0</v>
      </c>
      <c r="AS85" s="407">
        <v>0</v>
      </c>
      <c r="AT85" s="407">
        <f t="shared" ref="AT85:AZ85" si="20">AT84</f>
        <v>0</v>
      </c>
      <c r="AU85" s="407">
        <f t="shared" si="20"/>
        <v>0</v>
      </c>
      <c r="AV85" s="407">
        <f t="shared" si="20"/>
        <v>0</v>
      </c>
      <c r="AW85" s="407">
        <f t="shared" si="20"/>
        <v>0</v>
      </c>
      <c r="AX85" s="407">
        <f t="shared" si="20"/>
        <v>0</v>
      </c>
      <c r="AY85" s="407">
        <f t="shared" si="20"/>
        <v>0</v>
      </c>
      <c r="AZ85" s="407">
        <f t="shared" si="20"/>
        <v>0</v>
      </c>
      <c r="BA85" s="294"/>
    </row>
    <row r="86" spans="1:53" s="280" customFormat="1" ht="15"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outlineLevel="1">
      <c r="A87" s="498">
        <v>22</v>
      </c>
      <c r="B87" s="312" t="s">
        <v>9</v>
      </c>
      <c r="C87" s="288" t="s">
        <v>25</v>
      </c>
      <c r="D87" s="292">
        <v>205346</v>
      </c>
      <c r="E87" s="292">
        <v>0</v>
      </c>
      <c r="F87" s="292">
        <v>0</v>
      </c>
      <c r="G87" s="292">
        <v>0</v>
      </c>
      <c r="H87" s="292">
        <v>0</v>
      </c>
      <c r="I87" s="292">
        <v>0</v>
      </c>
      <c r="J87" s="292">
        <v>0</v>
      </c>
      <c r="K87" s="292">
        <v>0</v>
      </c>
      <c r="L87" s="292">
        <v>0</v>
      </c>
      <c r="M87" s="292">
        <v>0</v>
      </c>
      <c r="N87" s="292">
        <v>0</v>
      </c>
      <c r="O87" s="292">
        <v>0</v>
      </c>
      <c r="P87" s="292">
        <v>0</v>
      </c>
      <c r="Q87" s="292">
        <v>0</v>
      </c>
      <c r="R87" s="292">
        <v>0</v>
      </c>
      <c r="S87" s="292">
        <v>0</v>
      </c>
      <c r="T87" s="292">
        <v>0</v>
      </c>
      <c r="U87" s="288"/>
      <c r="V87" s="292">
        <v>3498</v>
      </c>
      <c r="W87" s="292">
        <v>0</v>
      </c>
      <c r="X87" s="292">
        <v>0</v>
      </c>
      <c r="Y87" s="292">
        <v>0</v>
      </c>
      <c r="Z87" s="292">
        <v>0</v>
      </c>
      <c r="AA87" s="292">
        <v>0</v>
      </c>
      <c r="AB87" s="292">
        <v>0</v>
      </c>
      <c r="AC87" s="292">
        <v>0</v>
      </c>
      <c r="AD87" s="292">
        <v>0</v>
      </c>
      <c r="AE87" s="292">
        <v>0</v>
      </c>
      <c r="AF87" s="292">
        <v>0</v>
      </c>
      <c r="AG87" s="292">
        <v>0</v>
      </c>
      <c r="AH87" s="292">
        <v>0</v>
      </c>
      <c r="AI87" s="292">
        <v>0</v>
      </c>
      <c r="AJ87" s="292">
        <v>0</v>
      </c>
      <c r="AK87" s="292">
        <v>0</v>
      </c>
      <c r="AL87" s="292">
        <v>0</v>
      </c>
      <c r="AM87" s="406"/>
      <c r="AN87" s="411"/>
      <c r="AO87" s="411"/>
      <c r="AP87" s="411"/>
      <c r="AQ87" s="411"/>
      <c r="AR87" s="411"/>
      <c r="AS87" s="411"/>
      <c r="AT87" s="411"/>
      <c r="AU87" s="411"/>
      <c r="AV87" s="411"/>
      <c r="AW87" s="411"/>
      <c r="AX87" s="411"/>
      <c r="AY87" s="411"/>
      <c r="AZ87" s="411"/>
      <c r="BA87" s="293">
        <f>SUM(AM87:AZ87)</f>
        <v>0</v>
      </c>
    </row>
    <row r="88" spans="1:53" s="280" customFormat="1" ht="15"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v>0</v>
      </c>
      <c r="AN88" s="407">
        <v>0</v>
      </c>
      <c r="AO88" s="407">
        <v>0</v>
      </c>
      <c r="AP88" s="407">
        <v>0</v>
      </c>
      <c r="AQ88" s="407">
        <v>0</v>
      </c>
      <c r="AR88" s="407">
        <v>0</v>
      </c>
      <c r="AS88" s="407">
        <v>0</v>
      </c>
      <c r="AT88" s="407">
        <f t="shared" ref="AT88:AZ88" si="21">AT87</f>
        <v>0</v>
      </c>
      <c r="AU88" s="407">
        <f t="shared" si="21"/>
        <v>0</v>
      </c>
      <c r="AV88" s="407">
        <f t="shared" si="21"/>
        <v>0</v>
      </c>
      <c r="AW88" s="407">
        <f t="shared" si="21"/>
        <v>0</v>
      </c>
      <c r="AX88" s="407">
        <f t="shared" si="21"/>
        <v>0</v>
      </c>
      <c r="AY88" s="407">
        <f t="shared" si="21"/>
        <v>0</v>
      </c>
      <c r="AZ88" s="407">
        <f t="shared" si="21"/>
        <v>0</v>
      </c>
      <c r="BA88" s="303"/>
    </row>
    <row r="89" spans="1:53" s="280" customFormat="1" ht="15"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7"/>
      <c r="X90" s="287"/>
      <c r="Y90" s="287"/>
      <c r="Z90" s="287"/>
      <c r="AA90" s="287"/>
      <c r="AB90" s="287"/>
      <c r="AC90" s="287"/>
      <c r="AD90" s="287"/>
      <c r="AE90" s="287"/>
      <c r="AF90" s="287"/>
      <c r="AG90" s="287"/>
      <c r="AH90" s="287"/>
      <c r="AI90" s="287"/>
      <c r="AJ90" s="287"/>
      <c r="AK90" s="287"/>
      <c r="AL90" s="287"/>
      <c r="AM90" s="410"/>
      <c r="AN90" s="410"/>
      <c r="AO90" s="410"/>
      <c r="AP90" s="410"/>
      <c r="AQ90" s="410"/>
      <c r="AR90" s="410"/>
      <c r="AS90" s="410"/>
      <c r="AT90" s="410"/>
      <c r="AU90" s="410"/>
      <c r="AV90" s="410"/>
      <c r="AW90" s="410"/>
      <c r="AX90" s="410"/>
      <c r="AY90" s="410"/>
      <c r="AZ90" s="410"/>
      <c r="BA90" s="289"/>
    </row>
    <row r="91" spans="1:53" s="280" customFormat="1" ht="15"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v>0</v>
      </c>
      <c r="AN92" s="407">
        <v>0</v>
      </c>
      <c r="AO92" s="407">
        <v>0</v>
      </c>
      <c r="AP92" s="407">
        <v>0</v>
      </c>
      <c r="AQ92" s="407">
        <v>0</v>
      </c>
      <c r="AR92" s="407">
        <v>0</v>
      </c>
      <c r="AS92" s="407">
        <v>0</v>
      </c>
      <c r="AT92" s="407">
        <f t="shared" ref="AT92:AZ92" si="22">AT91</f>
        <v>0</v>
      </c>
      <c r="AU92" s="407">
        <f t="shared" si="22"/>
        <v>0</v>
      </c>
      <c r="AV92" s="407">
        <f t="shared" si="22"/>
        <v>0</v>
      </c>
      <c r="AW92" s="407">
        <f t="shared" si="22"/>
        <v>0</v>
      </c>
      <c r="AX92" s="407">
        <f t="shared" si="22"/>
        <v>0</v>
      </c>
      <c r="AY92" s="407">
        <f t="shared" si="22"/>
        <v>0</v>
      </c>
      <c r="AZ92" s="407">
        <f t="shared" si="22"/>
        <v>0</v>
      </c>
      <c r="BA92" s="294"/>
    </row>
    <row r="93" spans="1:53" s="280" customFormat="1" ht="15"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7"/>
      <c r="X94" s="287"/>
      <c r="Y94" s="287"/>
      <c r="Z94" s="287"/>
      <c r="AA94" s="287"/>
      <c r="AB94" s="287"/>
      <c r="AC94" s="287"/>
      <c r="AD94" s="287"/>
      <c r="AE94" s="287"/>
      <c r="AF94" s="287"/>
      <c r="AG94" s="287"/>
      <c r="AH94" s="287"/>
      <c r="AI94" s="287"/>
      <c r="AJ94" s="287"/>
      <c r="AK94" s="287"/>
      <c r="AL94" s="287"/>
      <c r="AM94" s="410"/>
      <c r="AN94" s="410"/>
      <c r="AO94" s="410"/>
      <c r="AP94" s="410"/>
      <c r="AQ94" s="410"/>
      <c r="AR94" s="410"/>
      <c r="AS94" s="410"/>
      <c r="AT94" s="410"/>
      <c r="AU94" s="410"/>
      <c r="AV94" s="410"/>
      <c r="AW94" s="410"/>
      <c r="AX94" s="410"/>
      <c r="AY94" s="410"/>
      <c r="AZ94" s="410"/>
      <c r="BA94" s="289"/>
    </row>
    <row r="95" spans="1:53" s="280" customFormat="1" ht="15"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v>0</v>
      </c>
      <c r="AN96" s="407">
        <v>0</v>
      </c>
      <c r="AO96" s="407">
        <v>0</v>
      </c>
      <c r="AP96" s="407">
        <v>0</v>
      </c>
      <c r="AQ96" s="407">
        <v>0</v>
      </c>
      <c r="AR96" s="407">
        <v>0</v>
      </c>
      <c r="AS96" s="407">
        <v>0</v>
      </c>
      <c r="AT96" s="407">
        <f t="shared" ref="AT96:AZ96" si="23">AT95</f>
        <v>0</v>
      </c>
      <c r="AU96" s="407">
        <f t="shared" si="23"/>
        <v>0</v>
      </c>
      <c r="AV96" s="407">
        <f t="shared" si="23"/>
        <v>0</v>
      </c>
      <c r="AW96" s="407">
        <f t="shared" si="23"/>
        <v>0</v>
      </c>
      <c r="AX96" s="407">
        <f t="shared" si="23"/>
        <v>0</v>
      </c>
      <c r="AY96" s="407">
        <f t="shared" si="23"/>
        <v>0</v>
      </c>
      <c r="AZ96" s="407">
        <f t="shared" si="23"/>
        <v>0</v>
      </c>
      <c r="BA96" s="294"/>
    </row>
    <row r="97" spans="1:53" s="280" customFormat="1" ht="15"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v>0</v>
      </c>
      <c r="AN99" s="407">
        <v>0</v>
      </c>
      <c r="AO99" s="407">
        <v>0</v>
      </c>
      <c r="AP99" s="407">
        <v>0</v>
      </c>
      <c r="AQ99" s="407">
        <v>0</v>
      </c>
      <c r="AR99" s="407">
        <v>0</v>
      </c>
      <c r="AS99" s="407">
        <v>0</v>
      </c>
      <c r="AT99" s="407">
        <f t="shared" ref="AT99:AZ99" si="24">AT98</f>
        <v>0</v>
      </c>
      <c r="AU99" s="407">
        <f t="shared" si="24"/>
        <v>0</v>
      </c>
      <c r="AV99" s="407">
        <f t="shared" si="24"/>
        <v>0</v>
      </c>
      <c r="AW99" s="407">
        <f t="shared" si="24"/>
        <v>0</v>
      </c>
      <c r="AX99" s="407">
        <f t="shared" si="24"/>
        <v>0</v>
      </c>
      <c r="AY99" s="407">
        <f t="shared" si="24"/>
        <v>0</v>
      </c>
      <c r="AZ99" s="407">
        <f t="shared" si="24"/>
        <v>0</v>
      </c>
      <c r="BA99" s="308"/>
    </row>
    <row r="100" spans="1:53" s="280" customFormat="1" ht="15"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outlineLevel="1">
      <c r="A101" s="499"/>
      <c r="B101" s="285" t="s">
        <v>15</v>
      </c>
      <c r="C101" s="317"/>
      <c r="D101" s="287"/>
      <c r="E101" s="287"/>
      <c r="F101" s="287"/>
      <c r="G101" s="287"/>
      <c r="H101" s="287"/>
      <c r="I101" s="287"/>
      <c r="J101" s="287"/>
      <c r="K101" s="287"/>
      <c r="L101" s="287"/>
      <c r="M101" s="287"/>
      <c r="N101" s="287"/>
      <c r="O101" s="287"/>
      <c r="P101" s="287"/>
      <c r="Q101" s="287"/>
      <c r="R101" s="287"/>
      <c r="S101" s="287"/>
      <c r="T101" s="287"/>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outlineLevel="1">
      <c r="A102" s="498">
        <v>26</v>
      </c>
      <c r="B102" s="318" t="s">
        <v>16</v>
      </c>
      <c r="C102" s="288" t="s">
        <v>25</v>
      </c>
      <c r="D102" s="292">
        <v>17700219</v>
      </c>
      <c r="E102" s="292">
        <v>17700218.579999998</v>
      </c>
      <c r="F102" s="292">
        <v>17700218.579999998</v>
      </c>
      <c r="G102" s="292">
        <v>17700218.579999998</v>
      </c>
      <c r="H102" s="292">
        <v>17700218.579999998</v>
      </c>
      <c r="I102" s="292">
        <v>17700218.579999998</v>
      </c>
      <c r="J102" s="292">
        <v>17700218.579999998</v>
      </c>
      <c r="K102" s="292">
        <v>17700218.579999998</v>
      </c>
      <c r="L102" s="292">
        <v>17700218.579999998</v>
      </c>
      <c r="M102" s="292">
        <v>17700218.579999998</v>
      </c>
      <c r="N102" s="292">
        <v>17700218.579999998</v>
      </c>
      <c r="O102" s="292">
        <v>17700218.579999998</v>
      </c>
      <c r="P102" s="292">
        <v>17700218.579999998</v>
      </c>
      <c r="Q102" s="292" t="s">
        <v>1117</v>
      </c>
      <c r="R102" s="292" t="s">
        <v>1117</v>
      </c>
      <c r="S102" s="292" t="s">
        <v>1117</v>
      </c>
      <c r="T102" s="292" t="s">
        <v>1117</v>
      </c>
      <c r="U102" s="292">
        <v>12</v>
      </c>
      <c r="V102" s="292">
        <v>3066</v>
      </c>
      <c r="W102" s="292">
        <v>3066.09</v>
      </c>
      <c r="X102" s="292">
        <v>3066.09</v>
      </c>
      <c r="Y102" s="292">
        <v>3066.09</v>
      </c>
      <c r="Z102" s="292">
        <v>3066.09</v>
      </c>
      <c r="AA102" s="292">
        <v>3066.09</v>
      </c>
      <c r="AB102" s="292">
        <v>3066.09</v>
      </c>
      <c r="AC102" s="292">
        <v>3066.09</v>
      </c>
      <c r="AD102" s="292">
        <v>3066.09</v>
      </c>
      <c r="AE102" s="292">
        <v>3066.09</v>
      </c>
      <c r="AF102" s="292">
        <v>3066.09</v>
      </c>
      <c r="AG102" s="292">
        <v>3066.09</v>
      </c>
      <c r="AH102" s="292">
        <v>3066.09</v>
      </c>
      <c r="AI102" s="292">
        <v>0</v>
      </c>
      <c r="AJ102" s="292">
        <v>0</v>
      </c>
      <c r="AK102" s="292">
        <v>0</v>
      </c>
      <c r="AL102" s="292">
        <v>0</v>
      </c>
      <c r="AM102" s="406"/>
      <c r="AN102" s="406"/>
      <c r="AO102" s="406">
        <v>0.53</v>
      </c>
      <c r="AP102" s="406">
        <v>0.47</v>
      </c>
      <c r="AQ102" s="406"/>
      <c r="AR102" s="406"/>
      <c r="AS102" s="411"/>
      <c r="AT102" s="411"/>
      <c r="AU102" s="411"/>
      <c r="AV102" s="411"/>
      <c r="AW102" s="411"/>
      <c r="AX102" s="411"/>
      <c r="AY102" s="411"/>
      <c r="AZ102" s="411"/>
      <c r="BA102" s="293">
        <f>SUM(AM102:AZ102)</f>
        <v>1</v>
      </c>
    </row>
    <row r="103" spans="1:53" s="280" customFormat="1" ht="15"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v>0</v>
      </c>
      <c r="AN103" s="407">
        <v>0</v>
      </c>
      <c r="AO103" s="407">
        <v>0.53</v>
      </c>
      <c r="AP103" s="407">
        <v>0.47</v>
      </c>
      <c r="AQ103" s="407">
        <v>0</v>
      </c>
      <c r="AR103" s="407">
        <v>0</v>
      </c>
      <c r="AS103" s="407">
        <v>0</v>
      </c>
      <c r="AT103" s="407">
        <f t="shared" ref="AT103:AZ103" si="25">AT102</f>
        <v>0</v>
      </c>
      <c r="AU103" s="407">
        <f t="shared" si="25"/>
        <v>0</v>
      </c>
      <c r="AV103" s="407">
        <f t="shared" si="25"/>
        <v>0</v>
      </c>
      <c r="AW103" s="407">
        <f t="shared" si="25"/>
        <v>0</v>
      </c>
      <c r="AX103" s="407">
        <f t="shared" si="25"/>
        <v>0</v>
      </c>
      <c r="AY103" s="407">
        <f t="shared" si="25"/>
        <v>0</v>
      </c>
      <c r="AZ103" s="407">
        <f t="shared" si="25"/>
        <v>0</v>
      </c>
      <c r="BA103" s="303"/>
    </row>
    <row r="104" spans="1:53" s="306" customFormat="1" ht="15"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outlineLevel="1">
      <c r="A105" s="498">
        <v>27</v>
      </c>
      <c r="B105" s="318" t="s">
        <v>17</v>
      </c>
      <c r="C105" s="288" t="s">
        <v>25</v>
      </c>
      <c r="D105" s="292">
        <v>1244589</v>
      </c>
      <c r="E105" s="292">
        <v>1244589</v>
      </c>
      <c r="F105" s="292">
        <v>1244589</v>
      </c>
      <c r="G105" s="292">
        <v>1244589</v>
      </c>
      <c r="H105" s="292">
        <v>1244589</v>
      </c>
      <c r="I105" s="292">
        <v>1244589</v>
      </c>
      <c r="J105" s="292">
        <v>1244589</v>
      </c>
      <c r="K105" s="292">
        <v>1244589</v>
      </c>
      <c r="L105" s="292">
        <v>1244589</v>
      </c>
      <c r="M105" s="292">
        <v>1244589</v>
      </c>
      <c r="N105" s="292">
        <v>1244589</v>
      </c>
      <c r="O105" s="292">
        <v>1244589</v>
      </c>
      <c r="P105" s="292">
        <v>1244589</v>
      </c>
      <c r="Q105" s="292">
        <v>1244589</v>
      </c>
      <c r="R105" s="292">
        <v>1244589</v>
      </c>
      <c r="S105" s="292">
        <v>910795</v>
      </c>
      <c r="T105" s="292">
        <v>910795</v>
      </c>
      <c r="U105" s="292">
        <v>12</v>
      </c>
      <c r="V105" s="292">
        <v>242</v>
      </c>
      <c r="W105" s="292">
        <v>242.32599999999999</v>
      </c>
      <c r="X105" s="292">
        <v>242.32599999999999</v>
      </c>
      <c r="Y105" s="292">
        <v>242.32599999999999</v>
      </c>
      <c r="Z105" s="292">
        <v>242.32599999999999</v>
      </c>
      <c r="AA105" s="292">
        <v>242.32599999999999</v>
      </c>
      <c r="AB105" s="292">
        <v>242.32599999999999</v>
      </c>
      <c r="AC105" s="292">
        <v>242.32599999999999</v>
      </c>
      <c r="AD105" s="292">
        <v>242.32599999999999</v>
      </c>
      <c r="AE105" s="292">
        <v>242.32599999999999</v>
      </c>
      <c r="AF105" s="292">
        <v>242.32599999999999</v>
      </c>
      <c r="AG105" s="292">
        <v>242.32599999999999</v>
      </c>
      <c r="AH105" s="292">
        <v>242.32599999999999</v>
      </c>
      <c r="AI105" s="292">
        <v>242.32599999999999</v>
      </c>
      <c r="AJ105" s="292">
        <v>242.32599999999999</v>
      </c>
      <c r="AK105" s="292">
        <v>177.33500000000001</v>
      </c>
      <c r="AL105" s="292">
        <v>177.33500000000001</v>
      </c>
      <c r="AM105" s="406"/>
      <c r="AN105" s="406"/>
      <c r="AO105" s="406">
        <v>1</v>
      </c>
      <c r="AP105" s="406"/>
      <c r="AQ105" s="406"/>
      <c r="AR105" s="406"/>
      <c r="AS105" s="411"/>
      <c r="AT105" s="411"/>
      <c r="AU105" s="411"/>
      <c r="AV105" s="411"/>
      <c r="AW105" s="411"/>
      <c r="AX105" s="411"/>
      <c r="AY105" s="411"/>
      <c r="AZ105" s="411"/>
      <c r="BA105" s="293">
        <f>SUM(AM105:AZ105)</f>
        <v>1</v>
      </c>
    </row>
    <row r="106" spans="1:53" s="280" customFormat="1" ht="15" outlineLevel="1">
      <c r="A106" s="498"/>
      <c r="B106" s="312" t="s">
        <v>214</v>
      </c>
      <c r="C106" s="288" t="s">
        <v>163</v>
      </c>
      <c r="D106" s="292">
        <v>1668716</v>
      </c>
      <c r="E106" s="292">
        <v>1668715.602</v>
      </c>
      <c r="F106" s="292">
        <v>1668715.602</v>
      </c>
      <c r="G106" s="292">
        <v>1668715.602</v>
      </c>
      <c r="H106" s="292">
        <v>1668715.602</v>
      </c>
      <c r="I106" s="292">
        <v>1668715.602</v>
      </c>
      <c r="J106" s="292">
        <v>1668715.602</v>
      </c>
      <c r="K106" s="292">
        <v>1668715.602</v>
      </c>
      <c r="L106" s="292">
        <v>1668715.602</v>
      </c>
      <c r="M106" s="292">
        <v>1668715.602</v>
      </c>
      <c r="N106" s="292">
        <v>1668715.602</v>
      </c>
      <c r="O106" s="292">
        <v>1668715.602</v>
      </c>
      <c r="P106" s="292">
        <v>1668715.602</v>
      </c>
      <c r="Q106" s="292">
        <v>1668715.602</v>
      </c>
      <c r="R106" s="292">
        <v>1668715.602</v>
      </c>
      <c r="S106" s="292">
        <v>0</v>
      </c>
      <c r="T106" s="292">
        <v>0</v>
      </c>
      <c r="U106" s="292">
        <f>U105</f>
        <v>12</v>
      </c>
      <c r="V106" s="292">
        <v>295</v>
      </c>
      <c r="W106" s="292">
        <v>294.66454479999999</v>
      </c>
      <c r="X106" s="292">
        <v>294.66453999999999</v>
      </c>
      <c r="Y106" s="292">
        <v>294.66453999999999</v>
      </c>
      <c r="Z106" s="292">
        <v>294.66453999999999</v>
      </c>
      <c r="AA106" s="292">
        <v>294.66453999999999</v>
      </c>
      <c r="AB106" s="292">
        <v>294.66453999999999</v>
      </c>
      <c r="AC106" s="292">
        <v>294.66453999999999</v>
      </c>
      <c r="AD106" s="292">
        <v>294.66453999999999</v>
      </c>
      <c r="AE106" s="292">
        <v>294.66453999999999</v>
      </c>
      <c r="AF106" s="292">
        <v>294.66453999999999</v>
      </c>
      <c r="AG106" s="292">
        <v>294.66453999999999</v>
      </c>
      <c r="AH106" s="292">
        <v>294.66453999999999</v>
      </c>
      <c r="AI106" s="292">
        <v>294.66453999999999</v>
      </c>
      <c r="AJ106" s="292">
        <v>294.66453999999999</v>
      </c>
      <c r="AK106" s="292">
        <v>0</v>
      </c>
      <c r="AL106" s="292">
        <v>0</v>
      </c>
      <c r="AM106" s="407">
        <v>0</v>
      </c>
      <c r="AN106" s="407">
        <v>0</v>
      </c>
      <c r="AO106" s="407">
        <v>1</v>
      </c>
      <c r="AP106" s="407">
        <v>0</v>
      </c>
      <c r="AQ106" s="407">
        <v>0</v>
      </c>
      <c r="AR106" s="407">
        <v>0</v>
      </c>
      <c r="AS106" s="407">
        <v>0</v>
      </c>
      <c r="AT106" s="407">
        <f t="shared" ref="AT106:AZ106" si="26">AT105</f>
        <v>0</v>
      </c>
      <c r="AU106" s="407">
        <f t="shared" si="26"/>
        <v>0</v>
      </c>
      <c r="AV106" s="407">
        <f t="shared" si="26"/>
        <v>0</v>
      </c>
      <c r="AW106" s="407">
        <f t="shared" si="26"/>
        <v>0</v>
      </c>
      <c r="AX106" s="407">
        <f t="shared" si="26"/>
        <v>0</v>
      </c>
      <c r="AY106" s="407">
        <f t="shared" si="26"/>
        <v>0</v>
      </c>
      <c r="AZ106" s="407">
        <f t="shared" si="26"/>
        <v>0</v>
      </c>
      <c r="BA106" s="303"/>
    </row>
    <row r="107" spans="1:53" s="306" customFormat="1" ht="15.75"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v>0</v>
      </c>
      <c r="AN109" s="407">
        <v>0</v>
      </c>
      <c r="AO109" s="407">
        <v>0</v>
      </c>
      <c r="AP109" s="407">
        <v>0</v>
      </c>
      <c r="AQ109" s="407">
        <v>0</v>
      </c>
      <c r="AR109" s="407">
        <v>0</v>
      </c>
      <c r="AS109" s="407">
        <v>0</v>
      </c>
      <c r="AT109" s="407">
        <f t="shared" ref="AT109:AY109" si="27">AT108</f>
        <v>0</v>
      </c>
      <c r="AU109" s="407">
        <f t="shared" si="27"/>
        <v>0</v>
      </c>
      <c r="AV109" s="407">
        <f t="shared" si="27"/>
        <v>0</v>
      </c>
      <c r="AW109" s="407">
        <f t="shared" si="27"/>
        <v>0</v>
      </c>
      <c r="AX109" s="407">
        <f t="shared" si="27"/>
        <v>0</v>
      </c>
      <c r="AY109" s="407">
        <f t="shared" si="27"/>
        <v>0</v>
      </c>
      <c r="AZ109" s="407">
        <f>AZ108</f>
        <v>0</v>
      </c>
      <c r="BA109" s="294"/>
    </row>
    <row r="110" spans="1:53" s="306" customFormat="1" ht="15"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v>0</v>
      </c>
      <c r="AN112" s="407">
        <v>0</v>
      </c>
      <c r="AO112" s="407">
        <v>0</v>
      </c>
      <c r="AP112" s="407">
        <v>0</v>
      </c>
      <c r="AQ112" s="407">
        <v>0</v>
      </c>
      <c r="AR112" s="407">
        <v>0</v>
      </c>
      <c r="AS112" s="407">
        <v>0</v>
      </c>
      <c r="AT112" s="407">
        <f t="shared" ref="AT112:AY112" si="28">AT111</f>
        <v>0</v>
      </c>
      <c r="AU112" s="407">
        <f t="shared" si="28"/>
        <v>0</v>
      </c>
      <c r="AV112" s="407">
        <f t="shared" si="28"/>
        <v>0</v>
      </c>
      <c r="AW112" s="407">
        <f t="shared" si="28"/>
        <v>0</v>
      </c>
      <c r="AX112" s="407">
        <f t="shared" si="28"/>
        <v>0</v>
      </c>
      <c r="AY112" s="407">
        <f t="shared" si="28"/>
        <v>0</v>
      </c>
      <c r="AZ112" s="407">
        <f>AZ111</f>
        <v>0</v>
      </c>
      <c r="BA112" s="494"/>
    </row>
    <row r="113" spans="1:53" s="280" customFormat="1" ht="15"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v>0</v>
      </c>
      <c r="AN115" s="407">
        <v>0</v>
      </c>
      <c r="AO115" s="407">
        <v>0</v>
      </c>
      <c r="AP115" s="407">
        <v>0</v>
      </c>
      <c r="AQ115" s="407">
        <v>0</v>
      </c>
      <c r="AR115" s="407">
        <v>0</v>
      </c>
      <c r="AS115" s="407">
        <v>0</v>
      </c>
      <c r="AT115" s="407">
        <f t="shared" ref="AT115:AZ115" si="29">AT114</f>
        <v>0</v>
      </c>
      <c r="AU115" s="407">
        <f t="shared" si="29"/>
        <v>0</v>
      </c>
      <c r="AV115" s="407">
        <f t="shared" si="29"/>
        <v>0</v>
      </c>
      <c r="AW115" s="407">
        <f t="shared" si="29"/>
        <v>0</v>
      </c>
      <c r="AX115" s="407">
        <f t="shared" si="29"/>
        <v>0</v>
      </c>
      <c r="AY115" s="407">
        <f t="shared" si="29"/>
        <v>0</v>
      </c>
      <c r="AZ115" s="407">
        <f t="shared" si="29"/>
        <v>0</v>
      </c>
      <c r="BA115" s="494"/>
    </row>
    <row r="116" spans="1:53" s="280" customFormat="1" ht="15"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v>0</v>
      </c>
      <c r="AN119" s="407">
        <v>0</v>
      </c>
      <c r="AO119" s="407">
        <v>0</v>
      </c>
      <c r="AP119" s="407">
        <v>0</v>
      </c>
      <c r="AQ119" s="407">
        <v>0</v>
      </c>
      <c r="AR119" s="407">
        <v>0</v>
      </c>
      <c r="AS119" s="407">
        <v>0</v>
      </c>
      <c r="AT119" s="407">
        <f t="shared" ref="AT119:AZ119" si="30">AT118</f>
        <v>0</v>
      </c>
      <c r="AU119" s="407">
        <f t="shared" si="30"/>
        <v>0</v>
      </c>
      <c r="AV119" s="407">
        <f t="shared" si="30"/>
        <v>0</v>
      </c>
      <c r="AW119" s="407">
        <f t="shared" si="30"/>
        <v>0</v>
      </c>
      <c r="AX119" s="407">
        <f t="shared" si="30"/>
        <v>0</v>
      </c>
      <c r="AY119" s="407">
        <f t="shared" si="30"/>
        <v>0</v>
      </c>
      <c r="AZ119" s="407">
        <f t="shared" si="30"/>
        <v>0</v>
      </c>
      <c r="BA119" s="494"/>
    </row>
    <row r="120" spans="1:53" s="280" customFormat="1" ht="15"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v>0</v>
      </c>
      <c r="AN122" s="407">
        <v>0</v>
      </c>
      <c r="AO122" s="407">
        <v>0</v>
      </c>
      <c r="AP122" s="407">
        <v>0</v>
      </c>
      <c r="AQ122" s="407">
        <v>0</v>
      </c>
      <c r="AR122" s="407">
        <v>0</v>
      </c>
      <c r="AS122" s="407">
        <v>0</v>
      </c>
      <c r="AT122" s="407">
        <f t="shared" ref="AT122:AZ122" si="31">AT121</f>
        <v>0</v>
      </c>
      <c r="AU122" s="407">
        <f t="shared" si="31"/>
        <v>0</v>
      </c>
      <c r="AV122" s="407">
        <f t="shared" si="31"/>
        <v>0</v>
      </c>
      <c r="AW122" s="407">
        <f t="shared" si="31"/>
        <v>0</v>
      </c>
      <c r="AX122" s="407">
        <f t="shared" si="31"/>
        <v>0</v>
      </c>
      <c r="AY122" s="407">
        <f t="shared" si="31"/>
        <v>0</v>
      </c>
      <c r="AZ122" s="407">
        <f t="shared" si="31"/>
        <v>0</v>
      </c>
      <c r="BA122" s="494"/>
    </row>
    <row r="123" spans="1:53" s="280" customFormat="1" ht="15"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v>0</v>
      </c>
      <c r="AN125" s="407">
        <v>0</v>
      </c>
      <c r="AO125" s="407">
        <v>0</v>
      </c>
      <c r="AP125" s="407">
        <v>0</v>
      </c>
      <c r="AQ125" s="407">
        <v>0</v>
      </c>
      <c r="AR125" s="407">
        <v>0</v>
      </c>
      <c r="AS125" s="407">
        <v>0</v>
      </c>
      <c r="AT125" s="407">
        <f t="shared" ref="AT125:AZ125" si="32">AT124</f>
        <v>0</v>
      </c>
      <c r="AU125" s="407">
        <f t="shared" si="32"/>
        <v>0</v>
      </c>
      <c r="AV125" s="407">
        <f t="shared" si="32"/>
        <v>0</v>
      </c>
      <c r="AW125" s="407">
        <f t="shared" si="32"/>
        <v>0</v>
      </c>
      <c r="AX125" s="407">
        <f t="shared" si="32"/>
        <v>0</v>
      </c>
      <c r="AY125" s="407">
        <f t="shared" si="32"/>
        <v>0</v>
      </c>
      <c r="AZ125" s="407">
        <f t="shared" si="32"/>
        <v>0</v>
      </c>
      <c r="BA125" s="494"/>
    </row>
    <row r="126" spans="1:53" s="280" customFormat="1" ht="15"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 r="A127" s="498"/>
      <c r="B127" s="324" t="s">
        <v>237</v>
      </c>
      <c r="C127" s="325"/>
      <c r="D127" s="325">
        <f>SUM(D22:D125)</f>
        <v>34567923</v>
      </c>
      <c r="E127" s="325">
        <f t="shared" ref="E127:T127" si="33">SUM(E22:E125)</f>
        <v>34338809.76376</v>
      </c>
      <c r="F127" s="325">
        <f t="shared" si="33"/>
        <v>34260042.76376</v>
      </c>
      <c r="G127" s="325">
        <f t="shared" si="33"/>
        <v>33988640.889169998</v>
      </c>
      <c r="H127" s="325">
        <f t="shared" si="33"/>
        <v>33157995.234569997</v>
      </c>
      <c r="I127" s="325">
        <f t="shared" si="33"/>
        <v>32113175.198030002</v>
      </c>
      <c r="J127" s="325">
        <f t="shared" si="33"/>
        <v>30532442.518902995</v>
      </c>
      <c r="K127" s="325">
        <f t="shared" si="33"/>
        <v>30227675.950103</v>
      </c>
      <c r="L127" s="325">
        <f t="shared" si="33"/>
        <v>30230484.950103</v>
      </c>
      <c r="M127" s="325">
        <f t="shared" si="33"/>
        <v>29145782.675485</v>
      </c>
      <c r="N127" s="325">
        <f t="shared" si="33"/>
        <v>24946440.312127694</v>
      </c>
      <c r="O127" s="325">
        <f t="shared" si="33"/>
        <v>24910476.005004898</v>
      </c>
      <c r="P127" s="325">
        <f t="shared" si="33"/>
        <v>24515183.320564896</v>
      </c>
      <c r="Q127" s="325">
        <f t="shared" si="33"/>
        <v>6782950.4817670006</v>
      </c>
      <c r="R127" s="325">
        <f t="shared" si="33"/>
        <v>5667068.461507</v>
      </c>
      <c r="S127" s="325">
        <f t="shared" si="33"/>
        <v>3654872.433559</v>
      </c>
      <c r="T127" s="325">
        <f t="shared" si="33"/>
        <v>3435519.5152000003</v>
      </c>
      <c r="U127" s="325"/>
      <c r="V127" s="325">
        <f>SUM(V22:V125)</f>
        <v>12220</v>
      </c>
      <c r="W127" s="325">
        <f t="shared" ref="W127:AL127" si="34">SUM(W22:W125)</f>
        <v>7091.4877141349998</v>
      </c>
      <c r="X127" s="325">
        <f t="shared" si="34"/>
        <v>7063.8327378000004</v>
      </c>
      <c r="Y127" s="325">
        <f t="shared" si="34"/>
        <v>6956.1258258000007</v>
      </c>
      <c r="Z127" s="325">
        <f t="shared" si="34"/>
        <v>6832.1581498000005</v>
      </c>
      <c r="AA127" s="325">
        <f t="shared" si="34"/>
        <v>6710.0042894999997</v>
      </c>
      <c r="AB127" s="325">
        <f t="shared" si="34"/>
        <v>6226.8739078999997</v>
      </c>
      <c r="AC127" s="325">
        <f t="shared" si="34"/>
        <v>6176.8653957999995</v>
      </c>
      <c r="AD127" s="325">
        <f t="shared" si="34"/>
        <v>6112.3362957999998</v>
      </c>
      <c r="AE127" s="325">
        <f t="shared" si="34"/>
        <v>6062.1114353999992</v>
      </c>
      <c r="AF127" s="325">
        <f t="shared" si="34"/>
        <v>5362.5850409999994</v>
      </c>
      <c r="AG127" s="325">
        <f t="shared" si="34"/>
        <v>5360.6699914000001</v>
      </c>
      <c r="AH127" s="325">
        <f t="shared" si="34"/>
        <v>5233.5749547999994</v>
      </c>
      <c r="AI127" s="325">
        <f t="shared" si="34"/>
        <v>2167.1361533999998</v>
      </c>
      <c r="AJ127" s="325">
        <f t="shared" si="34"/>
        <v>1965.9398343999999</v>
      </c>
      <c r="AK127" s="325">
        <f t="shared" si="34"/>
        <v>1603.5188924000001</v>
      </c>
      <c r="AL127" s="325">
        <f t="shared" si="34"/>
        <v>1572.3480000000002</v>
      </c>
      <c r="AM127" s="326">
        <f>IF(AM21="kWh",SUMPRODUCT(D22:D125,AM22:AM125))</f>
        <v>5885657</v>
      </c>
      <c r="AN127" s="326">
        <f>IF(AN21="kWh",SUMPRODUCT(D22:D125,AN22:AN125))</f>
        <v>2018176</v>
      </c>
      <c r="AO127" s="326">
        <f>IF(AO21="kW",SUMPRODUCT(U22:U125,V22:V125,AO22:AO125),SUMPRODUCT(D22:D125,AO22:AO125))</f>
        <v>32551.800000000003</v>
      </c>
      <c r="AP127" s="326">
        <f>IF(AP21="kW",SUMPRODUCT(U22:U125,V22:V125,AP22:AP125),SUMPRODUCT(D22:D125,AP22:AP125))</f>
        <v>23152.199999999997</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4">
        <f>HLOOKUP(AM$20,'3.  Distribution Rates'!$C$122:$P$133,3,FALSE)</f>
        <v>0</v>
      </c>
      <c r="AN130" s="824">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5">AM127*AM130</f>
        <v>0</v>
      </c>
      <c r="AN131" s="343">
        <f t="shared" si="35"/>
        <v>0</v>
      </c>
      <c r="AO131" s="344">
        <f t="shared" si="35"/>
        <v>0</v>
      </c>
      <c r="AP131" s="344">
        <f t="shared" si="35"/>
        <v>0</v>
      </c>
      <c r="AQ131" s="344">
        <f t="shared" si="35"/>
        <v>0</v>
      </c>
      <c r="AR131" s="344">
        <f t="shared" si="35"/>
        <v>0</v>
      </c>
      <c r="AS131" s="344">
        <f>AS127*AS130</f>
        <v>0</v>
      </c>
      <c r="AT131" s="344">
        <f t="shared" ref="AT131:AZ131" si="36">AT127*AT130</f>
        <v>0</v>
      </c>
      <c r="AU131" s="344">
        <f t="shared" si="36"/>
        <v>0</v>
      </c>
      <c r="AV131" s="344">
        <f t="shared" si="36"/>
        <v>0</v>
      </c>
      <c r="AW131" s="344">
        <f t="shared" si="36"/>
        <v>0</v>
      </c>
      <c r="AX131" s="344">
        <f t="shared" si="36"/>
        <v>0</v>
      </c>
      <c r="AY131" s="344">
        <f t="shared" si="36"/>
        <v>0</v>
      </c>
      <c r="AZ131" s="344">
        <f t="shared" si="36"/>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7">AM128*AM130</f>
        <v>0</v>
      </c>
      <c r="AN132" s="344">
        <f t="shared" si="37"/>
        <v>0</v>
      </c>
      <c r="AO132" s="344">
        <f t="shared" si="37"/>
        <v>0</v>
      </c>
      <c r="AP132" s="344">
        <f t="shared" si="37"/>
        <v>0</v>
      </c>
      <c r="AQ132" s="344">
        <f t="shared" si="37"/>
        <v>0</v>
      </c>
      <c r="AR132" s="344">
        <f t="shared" si="37"/>
        <v>0</v>
      </c>
      <c r="AS132" s="344">
        <f>AS128*AS130</f>
        <v>0</v>
      </c>
      <c r="AT132" s="344">
        <f t="shared" ref="AT132:AZ132" si="38">AT128*AT130</f>
        <v>0</v>
      </c>
      <c r="AU132" s="344">
        <f t="shared" si="38"/>
        <v>0</v>
      </c>
      <c r="AV132" s="344">
        <f t="shared" si="38"/>
        <v>0</v>
      </c>
      <c r="AW132" s="344">
        <f t="shared" si="38"/>
        <v>0</v>
      </c>
      <c r="AX132" s="344">
        <f t="shared" si="38"/>
        <v>0</v>
      </c>
      <c r="AY132" s="344">
        <f t="shared" si="38"/>
        <v>0</v>
      </c>
      <c r="AZ132" s="344">
        <f t="shared" si="38"/>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5882827.05535</v>
      </c>
      <c r="AN135" s="288">
        <f>SUMPRODUCT($E$22:$E$125,AN22:AN125)</f>
        <v>2018175.58421</v>
      </c>
      <c r="AO135" s="288">
        <f>IF(AO21="kW",SUMPRODUCT($U$22:$U$125,$W$22:$W$125,AO22:AO125),SUMPRODUCT($E$22:$E$125,AO22:AO125))</f>
        <v>32546.329487976003</v>
      </c>
      <c r="AP135" s="288">
        <f t="shared" ref="AP135:AZ135" si="39">IF(AP21="kW",SUMPRODUCT($U$22:$U$125,$W$22:$W$125,AP22:AP125),SUMPRODUCT($E$22:$E$125,AP22:AP125))</f>
        <v>23147.449408823999</v>
      </c>
      <c r="AQ135" s="288">
        <f t="shared" si="39"/>
        <v>0</v>
      </c>
      <c r="AR135" s="288">
        <f t="shared" si="39"/>
        <v>0</v>
      </c>
      <c r="AS135" s="288">
        <f t="shared" si="39"/>
        <v>0</v>
      </c>
      <c r="AT135" s="288">
        <f t="shared" si="39"/>
        <v>0</v>
      </c>
      <c r="AU135" s="288">
        <f t="shared" si="39"/>
        <v>0</v>
      </c>
      <c r="AV135" s="288">
        <f t="shared" si="39"/>
        <v>0</v>
      </c>
      <c r="AW135" s="288">
        <f t="shared" si="39"/>
        <v>0</v>
      </c>
      <c r="AX135" s="288">
        <f t="shared" si="39"/>
        <v>0</v>
      </c>
      <c r="AY135" s="288">
        <f t="shared" si="39"/>
        <v>0</v>
      </c>
      <c r="AZ135" s="288">
        <f t="shared" si="39"/>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5882827.05535</v>
      </c>
      <c r="AN136" s="288">
        <f>SUMPRODUCT($F$22:$F$125,AN22:AN125)</f>
        <v>1939408.58421</v>
      </c>
      <c r="AO136" s="288">
        <f>IF(AO21="kW",SUMPRODUCT($U$22:$U$125,$X$22:$X$125,AO22:AO125),SUMPRODUCT($F$22:$F$125,AO22:AO125))</f>
        <v>32546.329452000005</v>
      </c>
      <c r="AP136" s="288">
        <f t="shared" ref="AP136:AZ136" si="40">IF(AP21="kW",SUMPRODUCT($U$22:$U$125,$X$22:$X$125,AP22:AP125),SUMPRODUCT($F$22:$F$125,AP22:AP125))</f>
        <v>23147.449428</v>
      </c>
      <c r="AQ136" s="288">
        <f t="shared" si="40"/>
        <v>0</v>
      </c>
      <c r="AR136" s="288">
        <f t="shared" si="40"/>
        <v>0</v>
      </c>
      <c r="AS136" s="288">
        <f t="shared" si="40"/>
        <v>0</v>
      </c>
      <c r="AT136" s="288">
        <f t="shared" si="40"/>
        <v>0</v>
      </c>
      <c r="AU136" s="288">
        <f t="shared" si="40"/>
        <v>0</v>
      </c>
      <c r="AV136" s="288">
        <f t="shared" si="40"/>
        <v>0</v>
      </c>
      <c r="AW136" s="288">
        <f t="shared" si="40"/>
        <v>0</v>
      </c>
      <c r="AX136" s="288">
        <f t="shared" si="40"/>
        <v>0</v>
      </c>
      <c r="AY136" s="288">
        <f t="shared" si="40"/>
        <v>0</v>
      </c>
      <c r="AZ136" s="288">
        <f t="shared" si="40"/>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5867795.7553500002</v>
      </c>
      <c r="AN137" s="288">
        <f>SUMPRODUCT($G$22:$G$125,AN22:AN125)</f>
        <v>1683038.0096200001</v>
      </c>
      <c r="AO137" s="288">
        <f>IF(AO21="kW",SUMPRODUCT($U$22:$U$125,$Y$22:$Y$125,AO22:AO125),SUMPRODUCT($G$22:$G$125,AO22:AO125))</f>
        <v>32546.329452000005</v>
      </c>
      <c r="AP137" s="288">
        <f t="shared" ref="AP137:AZ137" si="41">IF(AP21="kW",SUMPRODUCT($U$22:$U$125,$Y$22:$Y$125,AP22:AP125),SUMPRODUCT($G$22:$G$125,AP22:AP125))</f>
        <v>23147.449428</v>
      </c>
      <c r="AQ137" s="288">
        <f t="shared" si="41"/>
        <v>0</v>
      </c>
      <c r="AR137" s="288">
        <f t="shared" si="41"/>
        <v>0</v>
      </c>
      <c r="AS137" s="288">
        <f t="shared" si="41"/>
        <v>0</v>
      </c>
      <c r="AT137" s="288">
        <f t="shared" si="41"/>
        <v>0</v>
      </c>
      <c r="AU137" s="288">
        <f t="shared" si="41"/>
        <v>0</v>
      </c>
      <c r="AV137" s="288">
        <f t="shared" si="41"/>
        <v>0</v>
      </c>
      <c r="AW137" s="288">
        <f t="shared" si="41"/>
        <v>0</v>
      </c>
      <c r="AX137" s="288">
        <f t="shared" si="41"/>
        <v>0</v>
      </c>
      <c r="AY137" s="288">
        <f t="shared" si="41"/>
        <v>0</v>
      </c>
      <c r="AZ137" s="288">
        <f t="shared" si="41"/>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5301530.055350001</v>
      </c>
      <c r="AN138" s="288">
        <f>SUMPRODUCT($H$22:$H$125,AN22:AN125)</f>
        <v>1418658.0550200001</v>
      </c>
      <c r="AO138" s="288">
        <f>IF(AO21="kW",SUMPRODUCT($U$22:$U$125,$Z$22:$Z$125,AO22:AO125),SUMPRODUCT($H$22:$H$125,AO22:AO125))</f>
        <v>32546.329452000005</v>
      </c>
      <c r="AP138" s="288">
        <f t="shared" ref="AP138:AZ138" si="42">IF(AP21="kW",SUMPRODUCT($U$22:$U$125,$Z$22:$Z$125,AP22:AP125),SUMPRODUCT($H$22:$H$125,AP22:AP125))</f>
        <v>23147.449428</v>
      </c>
      <c r="AQ138" s="288">
        <f t="shared" si="42"/>
        <v>0</v>
      </c>
      <c r="AR138" s="288">
        <f t="shared" si="42"/>
        <v>0</v>
      </c>
      <c r="AS138" s="288">
        <f t="shared" si="42"/>
        <v>0</v>
      </c>
      <c r="AT138" s="288">
        <f t="shared" si="42"/>
        <v>0</v>
      </c>
      <c r="AU138" s="288">
        <f t="shared" si="42"/>
        <v>0</v>
      </c>
      <c r="AV138" s="288">
        <f t="shared" si="42"/>
        <v>0</v>
      </c>
      <c r="AW138" s="288">
        <f t="shared" si="42"/>
        <v>0</v>
      </c>
      <c r="AX138" s="288">
        <f t="shared" si="42"/>
        <v>0</v>
      </c>
      <c r="AY138" s="288">
        <f t="shared" si="42"/>
        <v>0</v>
      </c>
      <c r="AZ138" s="288">
        <f t="shared" si="42"/>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4264693.1036100006</v>
      </c>
      <c r="AN139" s="288">
        <f>SUMPRODUCT($I$22:$I$125,AN22:AN125)</f>
        <v>1414629.0550200001</v>
      </c>
      <c r="AO139" s="288">
        <f>IF(AO21="kW",SUMPRODUCT($U$22:$U$125,$AA$22:$AA$125,AO22:AO125),SUMPRODUCT($I$22:$I$125,AO22:AO125))</f>
        <v>32542.812308400004</v>
      </c>
      <c r="AP139" s="288">
        <f t="shared" ref="AP139:AZ139" si="43">IF(AP21="kW",SUMPRODUCT($U$22:$U$125,$AA$22:$AA$125,AP22:AP125),SUMPRODUCT($I$22:$I$125,AP22:AP125))</f>
        <v>23144.330451599999</v>
      </c>
      <c r="AQ139" s="288">
        <f t="shared" si="43"/>
        <v>0</v>
      </c>
      <c r="AR139" s="288">
        <f t="shared" si="43"/>
        <v>0</v>
      </c>
      <c r="AS139" s="288">
        <f t="shared" si="43"/>
        <v>0</v>
      </c>
      <c r="AT139" s="288">
        <f t="shared" si="43"/>
        <v>0</v>
      </c>
      <c r="AU139" s="288">
        <f t="shared" si="43"/>
        <v>0</v>
      </c>
      <c r="AV139" s="288">
        <f t="shared" si="43"/>
        <v>0</v>
      </c>
      <c r="AW139" s="288">
        <f t="shared" si="43"/>
        <v>0</v>
      </c>
      <c r="AX139" s="288">
        <f t="shared" si="43"/>
        <v>0</v>
      </c>
      <c r="AY139" s="288">
        <f t="shared" si="43"/>
        <v>0</v>
      </c>
      <c r="AZ139" s="288">
        <f t="shared" si="43"/>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3842931.5567729999</v>
      </c>
      <c r="AN140" s="288">
        <f>SUMPRODUCT($J$22:$J$125,AN22:AN125)</f>
        <v>321743.70003000001</v>
      </c>
      <c r="AO140" s="288">
        <f>IF(AO21="kW",SUMPRODUCT($U$22:$U$125,$AB$22:$AB$125,AO22:AO125),SUMPRODUCT($J$22:$J$125,AO22:AO125))</f>
        <v>32447.840024760004</v>
      </c>
      <c r="AP140" s="288">
        <f t="shared" ref="AP140:AZ140" si="44">IF(AP21="kW",SUMPRODUCT($U$22:$U$125,$AB$22:$AB$125,AP22:AP125),SUMPRODUCT($J$22:$J$125,AP22:AP125))</f>
        <v>23060.10974724</v>
      </c>
      <c r="AQ140" s="288">
        <f t="shared" si="44"/>
        <v>0</v>
      </c>
      <c r="AR140" s="288">
        <f t="shared" si="44"/>
        <v>0</v>
      </c>
      <c r="AS140" s="288">
        <f t="shared" si="44"/>
        <v>0</v>
      </c>
      <c r="AT140" s="288">
        <f t="shared" si="44"/>
        <v>0</v>
      </c>
      <c r="AU140" s="288">
        <f t="shared" si="44"/>
        <v>0</v>
      </c>
      <c r="AV140" s="288">
        <f t="shared" si="44"/>
        <v>0</v>
      </c>
      <c r="AW140" s="288">
        <f t="shared" si="44"/>
        <v>0</v>
      </c>
      <c r="AX140" s="288">
        <f t="shared" si="44"/>
        <v>0</v>
      </c>
      <c r="AY140" s="288">
        <f t="shared" si="44"/>
        <v>0</v>
      </c>
      <c r="AZ140" s="288">
        <f t="shared" si="44"/>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3836956.2290730001</v>
      </c>
      <c r="AN141" s="288">
        <f>SUMPRODUCT($K$22:$K$125,AN22:AN125)</f>
        <v>320699.70003000001</v>
      </c>
      <c r="AO141" s="288">
        <f>IF(AO21="kW",SUMPRODUCT($U$22:$U$125,$AC$22:$AC$125,AO22:AO125),SUMPRODUCT($K$22:$K$125,AO22:AO125))</f>
        <v>32142.976388520005</v>
      </c>
      <c r="AP141" s="288">
        <f t="shared" ref="AP141:AZ141" si="45">IF(AP21="kW",SUMPRODUCT($U$22:$U$125,$AC$22:$AC$125,AP22:AP125),SUMPRODUCT($K$22:$K$125,AP22:AP125))</f>
        <v>22789.758975479999</v>
      </c>
      <c r="AQ141" s="288">
        <f t="shared" si="45"/>
        <v>0</v>
      </c>
      <c r="AR141" s="288">
        <f t="shared" si="45"/>
        <v>0</v>
      </c>
      <c r="AS141" s="288">
        <f t="shared" si="45"/>
        <v>0</v>
      </c>
      <c r="AT141" s="288">
        <f t="shared" si="45"/>
        <v>0</v>
      </c>
      <c r="AU141" s="288">
        <f t="shared" si="45"/>
        <v>0</v>
      </c>
      <c r="AV141" s="288">
        <f t="shared" si="45"/>
        <v>0</v>
      </c>
      <c r="AW141" s="288">
        <f t="shared" si="45"/>
        <v>0</v>
      </c>
      <c r="AX141" s="288">
        <f t="shared" si="45"/>
        <v>0</v>
      </c>
      <c r="AY141" s="288">
        <f t="shared" si="45"/>
        <v>0</v>
      </c>
      <c r="AZ141" s="288">
        <f t="shared" si="45"/>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4185769.2290730001</v>
      </c>
      <c r="AN142" s="288">
        <f>SUMPRODUCT($L$22:$L$125,AN22:AN125)</f>
        <v>320699.70003000001</v>
      </c>
      <c r="AO142" s="288">
        <f>IF(AO21="kW",SUMPRODUCT($U$22:$U$125,$AD$22:$AD$125,AO22:AO125),SUMPRODUCT($L$22:$L$125,AO22:AO125))</f>
        <v>31629.850952520006</v>
      </c>
      <c r="AP142" s="288">
        <f t="shared" ref="AP142:AZ142" si="46">IF(AP21="kW",SUMPRODUCT($U$22:$U$125,$AD$22:$AD$125,AP22:AP125),SUMPRODUCT($L$22:$L$125,AP22:AP125))</f>
        <v>22334.723211479999</v>
      </c>
      <c r="AQ142" s="288">
        <f t="shared" si="46"/>
        <v>0</v>
      </c>
      <c r="AR142" s="288">
        <f t="shared" si="46"/>
        <v>0</v>
      </c>
      <c r="AS142" s="288">
        <f t="shared" si="46"/>
        <v>0</v>
      </c>
      <c r="AT142" s="288">
        <f t="shared" si="46"/>
        <v>0</v>
      </c>
      <c r="AU142" s="288">
        <f t="shared" si="46"/>
        <v>0</v>
      </c>
      <c r="AV142" s="288">
        <f t="shared" si="46"/>
        <v>0</v>
      </c>
      <c r="AW142" s="288">
        <f t="shared" si="46"/>
        <v>0</v>
      </c>
      <c r="AX142" s="288">
        <f t="shared" si="46"/>
        <v>0</v>
      </c>
      <c r="AY142" s="288">
        <f t="shared" si="46"/>
        <v>0</v>
      </c>
      <c r="AZ142" s="288">
        <f t="shared" si="46"/>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3101066.9544550003</v>
      </c>
      <c r="AN143" s="288">
        <f>SUMPRODUCT($M$22:$M$125,AN22:AN125)</f>
        <v>320699.70003000001</v>
      </c>
      <c r="AO143" s="288">
        <f>IF(AO21="kW",SUMPRODUCT($U$22:$U$125,$AE$22:$AE$125,AO22:AO125),SUMPRODUCT($M$22:$M$125,AO22:AO125))</f>
        <v>31629.850952520006</v>
      </c>
      <c r="AP143" s="288">
        <f t="shared" ref="AP143:AZ143" si="47">IF(AP21="kW",SUMPRODUCT($U$22:$U$125,$AE$22:$AE$125,AP22:AP125),SUMPRODUCT($M$22:$M$125,AP22:AP125))</f>
        <v>22334.723211479999</v>
      </c>
      <c r="AQ143" s="288">
        <f t="shared" si="47"/>
        <v>0</v>
      </c>
      <c r="AR143" s="288">
        <f t="shared" si="47"/>
        <v>0</v>
      </c>
      <c r="AS143" s="288">
        <f t="shared" si="47"/>
        <v>0</v>
      </c>
      <c r="AT143" s="288">
        <f t="shared" si="47"/>
        <v>0</v>
      </c>
      <c r="AU143" s="288">
        <f t="shared" si="47"/>
        <v>0</v>
      </c>
      <c r="AV143" s="288">
        <f t="shared" si="47"/>
        <v>0</v>
      </c>
      <c r="AW143" s="288">
        <f t="shared" si="47"/>
        <v>0</v>
      </c>
      <c r="AX143" s="288">
        <f t="shared" si="47"/>
        <v>0</v>
      </c>
      <c r="AY143" s="288">
        <f t="shared" si="47"/>
        <v>0</v>
      </c>
      <c r="AZ143" s="288">
        <f t="shared" si="47"/>
        <v>0</v>
      </c>
      <c r="BA143" s="334"/>
    </row>
    <row r="144" spans="1:54" s="280" customFormat="1" ht="15">
      <c r="A144" s="498"/>
      <c r="B144" s="352" t="s">
        <v>829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2728221.6352877007</v>
      </c>
      <c r="AN144" s="288">
        <f>SUMPRODUCT($N$22:$N$125,AN22:AN125)</f>
        <v>262401.37413999997</v>
      </c>
      <c r="AO144" s="288">
        <f>IF(AO21="kW",SUMPRODUCT($U$22:$U$125,$AF$22:$AF$125,AO22:AO125),SUMPRODUCT($N$22:$N$125,AO22:AO125))</f>
        <v>27520.893706920004</v>
      </c>
      <c r="AP144" s="288">
        <f t="shared" ref="AP144:AZ144" si="48">IF(AP21="kW",SUMPRODUCT($U$22:$U$125,$AF$22:$AF$125,AP22:AP125),SUMPRODUCT($N$22:$N$125,AP22:AP125))</f>
        <v>18690.93093708</v>
      </c>
      <c r="AQ144" s="288">
        <f t="shared" si="48"/>
        <v>0</v>
      </c>
      <c r="AR144" s="288">
        <f t="shared" si="48"/>
        <v>0</v>
      </c>
      <c r="AS144" s="288">
        <f t="shared" si="48"/>
        <v>0</v>
      </c>
      <c r="AT144" s="288">
        <f t="shared" si="48"/>
        <v>0</v>
      </c>
      <c r="AU144" s="288">
        <f t="shared" si="48"/>
        <v>0</v>
      </c>
      <c r="AV144" s="288">
        <f t="shared" si="48"/>
        <v>0</v>
      </c>
      <c r="AW144" s="288">
        <f t="shared" si="48"/>
        <v>0</v>
      </c>
      <c r="AX144" s="288">
        <f t="shared" si="48"/>
        <v>0</v>
      </c>
      <c r="AY144" s="288">
        <f t="shared" si="48"/>
        <v>0</v>
      </c>
      <c r="AZ144" s="288">
        <f t="shared" si="48"/>
        <v>0</v>
      </c>
      <c r="BA144" s="334"/>
    </row>
    <row r="145" spans="1:54" s="280" customFormat="1" ht="15">
      <c r="A145" s="498"/>
      <c r="B145" s="352" t="s">
        <v>830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2699672.9965649</v>
      </c>
      <c r="AN145" s="288">
        <f>SUMPRODUCT($O$22:$O$125,AN22:AN125)</f>
        <v>262401.37413999997</v>
      </c>
      <c r="AO145" s="288">
        <f>IF(AO21="kW",SUMPRODUCT($U$22:$U$125,$AG$22:$AG$125,AO22:AO125),SUMPRODUCT($O$22:$O$125,AO22:AO125))</f>
        <v>27508.736013600006</v>
      </c>
      <c r="AP145" s="288">
        <f t="shared" ref="AP145:AZ145" si="49">IF(AP21="kW",SUMPRODUCT($U$22:$U$125,$AG$22:$AG$125,AP22:AP125),SUMPRODUCT($O$22:$O$125,AP22:AP125))</f>
        <v>18680.149586399999</v>
      </c>
      <c r="AQ145" s="288">
        <f t="shared" si="49"/>
        <v>0</v>
      </c>
      <c r="AR145" s="288">
        <f t="shared" si="49"/>
        <v>0</v>
      </c>
      <c r="AS145" s="288">
        <f t="shared" si="49"/>
        <v>0</v>
      </c>
      <c r="AT145" s="288">
        <f t="shared" si="49"/>
        <v>0</v>
      </c>
      <c r="AU145" s="288">
        <f t="shared" si="49"/>
        <v>0</v>
      </c>
      <c r="AV145" s="288">
        <f t="shared" si="49"/>
        <v>0</v>
      </c>
      <c r="AW145" s="288">
        <f t="shared" si="49"/>
        <v>0</v>
      </c>
      <c r="AX145" s="288">
        <f t="shared" si="49"/>
        <v>0</v>
      </c>
      <c r="AY145" s="288">
        <f t="shared" si="49"/>
        <v>0</v>
      </c>
      <c r="AZ145" s="288">
        <f t="shared" si="49"/>
        <v>0</v>
      </c>
      <c r="BA145" s="334"/>
    </row>
    <row r="146" spans="1:54" s="280" customFormat="1" ht="15">
      <c r="A146" s="498"/>
      <c r="B146" s="352" t="s">
        <v>831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2699672.9965649</v>
      </c>
      <c r="AN146" s="288">
        <f>SUMPRODUCT($P$22:$P$125,AN22:AN125)</f>
        <v>1556.73</v>
      </c>
      <c r="AO146" s="288">
        <f>IF(AO21="kW",SUMPRODUCT($U$22:$U$125,$AH$22:$AH$125,AO22:AO125),SUMPRODUCT($P$22:$P$125,AO22:AO125))</f>
        <v>27382.376175960006</v>
      </c>
      <c r="AP146" s="288">
        <f t="shared" ref="AP146:AZ146" si="50">IF(AP21="kW",SUMPRODUCT($U$22:$U$125,$AH$22:$AH$125,AP22:AP125),SUMPRODUCT($P$22:$P$125,AP22:AP125))</f>
        <v>18568.094636039998</v>
      </c>
      <c r="AQ146" s="288">
        <f t="shared" si="50"/>
        <v>0</v>
      </c>
      <c r="AR146" s="288">
        <f t="shared" si="50"/>
        <v>0</v>
      </c>
      <c r="AS146" s="288">
        <f t="shared" si="50"/>
        <v>0</v>
      </c>
      <c r="AT146" s="288">
        <f t="shared" si="50"/>
        <v>0</v>
      </c>
      <c r="AU146" s="288">
        <f t="shared" si="50"/>
        <v>0</v>
      </c>
      <c r="AV146" s="288">
        <f t="shared" si="50"/>
        <v>0</v>
      </c>
      <c r="AW146" s="288">
        <f t="shared" si="50"/>
        <v>0</v>
      </c>
      <c r="AX146" s="288">
        <f t="shared" si="50"/>
        <v>0</v>
      </c>
      <c r="AY146" s="288">
        <f t="shared" si="50"/>
        <v>0</v>
      </c>
      <c r="AZ146" s="288">
        <f t="shared" si="50"/>
        <v>0</v>
      </c>
      <c r="BA146" s="334"/>
    </row>
    <row r="147" spans="1:54" s="280" customFormat="1" ht="15">
      <c r="A147" s="498"/>
      <c r="B147" s="352" t="s">
        <v>832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2667658.7377670002</v>
      </c>
      <c r="AN147" s="288">
        <f>SUMPRODUCT($Q$22:$Q$125,AN22:AN125)</f>
        <v>1556.73</v>
      </c>
      <c r="AO147" s="288">
        <f>IF(AO21="kW",SUMPRODUCT($U$22:$U$125,$AI$22:$AI$125,AO22:AO125),SUMPRODUCT($Q$22:$Q$125,AO22:AO125))</f>
        <v>7882.0437759599999</v>
      </c>
      <c r="AP147" s="288">
        <f t="shared" ref="AP147:AZ147" si="51">IF(AP21="kW",SUMPRODUCT($U$22:$U$125,$AI$22:$AI$125,AP22:AP125),SUMPRODUCT($Q$22:$Q$125,AP22:AP125))</f>
        <v>1275.3470360399999</v>
      </c>
      <c r="AQ147" s="288">
        <f t="shared" si="51"/>
        <v>0</v>
      </c>
      <c r="AR147" s="288">
        <f t="shared" si="51"/>
        <v>0</v>
      </c>
      <c r="AS147" s="288">
        <f t="shared" si="51"/>
        <v>0</v>
      </c>
      <c r="AT147" s="288">
        <f t="shared" si="51"/>
        <v>0</v>
      </c>
      <c r="AU147" s="288">
        <f t="shared" si="51"/>
        <v>0</v>
      </c>
      <c r="AV147" s="288">
        <f t="shared" si="51"/>
        <v>0</v>
      </c>
      <c r="AW147" s="288">
        <f t="shared" si="51"/>
        <v>0</v>
      </c>
      <c r="AX147" s="288">
        <f t="shared" si="51"/>
        <v>0</v>
      </c>
      <c r="AY147" s="288">
        <f t="shared" si="51"/>
        <v>0</v>
      </c>
      <c r="AZ147" s="288">
        <f t="shared" si="51"/>
        <v>0</v>
      </c>
      <c r="BA147" s="334"/>
    </row>
    <row r="148" spans="1:54" s="280" customFormat="1" ht="15">
      <c r="A148" s="498"/>
      <c r="B148" s="352" t="s">
        <v>833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2667658.7377670002</v>
      </c>
      <c r="AN148" s="288">
        <f>SUMPRODUCT($R$22:$R$125,AN22:AN125)</f>
        <v>1556.73</v>
      </c>
      <c r="AO148" s="288">
        <f>IF(AO21="kW",SUMPRODUCT($U$22:$U$125,$AJ$22:$AJ$125,AO22:AO125),SUMPRODUCT($R$22:$R$125,AO22:AO125))</f>
        <v>6602.4351871199997</v>
      </c>
      <c r="AP148" s="288">
        <f t="shared" ref="AP148:AZ148" si="52">IF(AP21="kW",SUMPRODUCT($U$22:$U$125,$AJ$22:$AJ$125,AP22:AP125),SUMPRODUCT($R$22:$R$125,AP22:AP125))</f>
        <v>140.59979687999999</v>
      </c>
      <c r="AQ148" s="288">
        <f t="shared" si="52"/>
        <v>0</v>
      </c>
      <c r="AR148" s="288">
        <f t="shared" si="52"/>
        <v>0</v>
      </c>
      <c r="AS148" s="288">
        <f t="shared" si="52"/>
        <v>0</v>
      </c>
      <c r="AT148" s="288">
        <f t="shared" si="52"/>
        <v>0</v>
      </c>
      <c r="AU148" s="288">
        <f t="shared" si="52"/>
        <v>0</v>
      </c>
      <c r="AV148" s="288">
        <f t="shared" si="52"/>
        <v>0</v>
      </c>
      <c r="AW148" s="288">
        <f t="shared" si="52"/>
        <v>0</v>
      </c>
      <c r="AX148" s="288">
        <f t="shared" si="52"/>
        <v>0</v>
      </c>
      <c r="AY148" s="288">
        <f t="shared" si="52"/>
        <v>0</v>
      </c>
      <c r="AZ148" s="288">
        <f t="shared" si="52"/>
        <v>0</v>
      </c>
      <c r="BA148" s="334"/>
    </row>
    <row r="149" spans="1:54" s="280" customFormat="1" ht="15">
      <c r="A149" s="498"/>
      <c r="B149" s="352" t="s">
        <v>834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2659529.0418190002</v>
      </c>
      <c r="AN149" s="288">
        <f>SUMPRODUCT($S$22:$S$125,AN22:AN125)</f>
        <v>0</v>
      </c>
      <c r="AO149" s="288">
        <f>IF(AO21="kW",SUMPRODUCT($U$22:$U$125,$AK$22:$AK$125,AO22:AO125),SUMPRODUCT($S$22:$S$125,AO22:AO125))</f>
        <v>2286.56870712</v>
      </c>
      <c r="AP149" s="288">
        <f t="shared" ref="AP149:AZ149" si="53">IF(AP21="kW",SUMPRODUCT($U$22:$U$125,$AK$22:$AK$125,AP22:AP125),SUMPRODUCT($S$22:$S$125,AP22:AP125))</f>
        <v>140.59979687999999</v>
      </c>
      <c r="AQ149" s="288">
        <f t="shared" si="53"/>
        <v>0</v>
      </c>
      <c r="AR149" s="288">
        <f t="shared" si="53"/>
        <v>0</v>
      </c>
      <c r="AS149" s="288">
        <f t="shared" si="53"/>
        <v>0</v>
      </c>
      <c r="AT149" s="288">
        <f t="shared" si="53"/>
        <v>0</v>
      </c>
      <c r="AU149" s="288">
        <f t="shared" si="53"/>
        <v>0</v>
      </c>
      <c r="AV149" s="288">
        <f t="shared" si="53"/>
        <v>0</v>
      </c>
      <c r="AW149" s="288">
        <f t="shared" si="53"/>
        <v>0</v>
      </c>
      <c r="AX149" s="288">
        <f t="shared" si="53"/>
        <v>0</v>
      </c>
      <c r="AY149" s="288">
        <f t="shared" si="53"/>
        <v>0</v>
      </c>
      <c r="AZ149" s="288">
        <f t="shared" si="53"/>
        <v>0</v>
      </c>
      <c r="BA149" s="334"/>
    </row>
    <row r="150" spans="1:54" ht="15">
      <c r="B150" s="355" t="s">
        <v>835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2524724.5152000003</v>
      </c>
      <c r="AN150" s="323">
        <f>SUMPRODUCT($T$22:$T$125,AN22:AN125)</f>
        <v>0</v>
      </c>
      <c r="AO150" s="323">
        <f>IF(AO21="kW",SUMPRODUCT($U$22:$U$125,$AL$22:$AL$125,AO22:AO125),SUMPRODUCT($T$22:$T$125,AO22:AO125))</f>
        <v>2128.02</v>
      </c>
      <c r="AP150" s="323">
        <f t="shared" ref="AP150:AZ150" si="54">IF(AP21="kW",SUMPRODUCT($U$22:$U$125,$AL$22:$AL$125,AP22:AP125),SUMPRODUCT($T$22:$T$125,AP22:AP125))</f>
        <v>0</v>
      </c>
      <c r="AQ150" s="323">
        <f t="shared" si="54"/>
        <v>0</v>
      </c>
      <c r="AR150" s="323">
        <f t="shared" si="54"/>
        <v>0</v>
      </c>
      <c r="AS150" s="323">
        <f t="shared" si="54"/>
        <v>0</v>
      </c>
      <c r="AT150" s="323">
        <f t="shared" si="54"/>
        <v>0</v>
      </c>
      <c r="AU150" s="323">
        <f t="shared" si="54"/>
        <v>0</v>
      </c>
      <c r="AV150" s="323">
        <f t="shared" si="54"/>
        <v>0</v>
      </c>
      <c r="AW150" s="323">
        <f t="shared" si="54"/>
        <v>0</v>
      </c>
      <c r="AX150" s="323">
        <f t="shared" si="54"/>
        <v>0</v>
      </c>
      <c r="AY150" s="323">
        <f t="shared" si="54"/>
        <v>0</v>
      </c>
      <c r="AZ150" s="323">
        <f t="shared" si="54"/>
        <v>0</v>
      </c>
      <c r="BA150" s="795"/>
      <c r="BB150" s="363"/>
    </row>
    <row r="151" spans="1:54" ht="15">
      <c r="B151" s="741"/>
      <c r="C151" s="353"/>
      <c r="D151" s="742"/>
      <c r="E151" s="742"/>
      <c r="F151" s="742"/>
      <c r="G151" s="742"/>
      <c r="H151" s="742"/>
      <c r="I151" s="742"/>
      <c r="J151" s="742"/>
      <c r="K151" s="742"/>
      <c r="L151" s="742"/>
      <c r="M151" s="742"/>
      <c r="N151" s="742"/>
      <c r="O151" s="742"/>
      <c r="P151" s="742"/>
      <c r="Q151" s="742"/>
      <c r="R151" s="742"/>
      <c r="S151" s="742"/>
      <c r="T151" s="742"/>
      <c r="U151" s="742"/>
      <c r="V151" s="743"/>
      <c r="W151" s="744"/>
      <c r="X151" s="745"/>
      <c r="Y151" s="743"/>
      <c r="Z151" s="301"/>
      <c r="AA151" s="386"/>
      <c r="AB151" s="386"/>
      <c r="AC151" s="743"/>
      <c r="AD151" s="74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1"/>
      <c r="C152" s="353"/>
      <c r="D152" s="742"/>
      <c r="E152" s="742"/>
      <c r="F152" s="742"/>
      <c r="G152" s="742"/>
      <c r="H152" s="742"/>
      <c r="I152" s="742"/>
      <c r="J152" s="742"/>
      <c r="K152" s="742"/>
      <c r="L152" s="742"/>
      <c r="M152" s="742"/>
      <c r="N152" s="742"/>
      <c r="O152" s="742"/>
      <c r="P152" s="742"/>
      <c r="Q152" s="742"/>
      <c r="R152" s="742"/>
      <c r="S152" s="742"/>
      <c r="T152" s="742"/>
      <c r="U152" s="742"/>
      <c r="V152" s="743"/>
      <c r="W152" s="744"/>
      <c r="X152" s="745"/>
      <c r="Y152" s="743"/>
      <c r="Z152" s="301"/>
      <c r="AA152" s="386"/>
      <c r="AB152" s="386"/>
      <c r="AC152" s="743"/>
      <c r="AD152" s="74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1"/>
      <c r="C153" s="353"/>
      <c r="D153" s="742"/>
      <c r="E153" s="742"/>
      <c r="F153" s="742"/>
      <c r="G153" s="742"/>
      <c r="H153" s="742"/>
      <c r="I153" s="742"/>
      <c r="J153" s="742"/>
      <c r="K153" s="742"/>
      <c r="L153" s="742"/>
      <c r="M153" s="742"/>
      <c r="N153" s="742"/>
      <c r="O153" s="742"/>
      <c r="P153" s="742"/>
      <c r="Q153" s="742"/>
      <c r="R153" s="742"/>
      <c r="S153" s="742"/>
      <c r="T153" s="742"/>
      <c r="U153" s="742"/>
      <c r="V153" s="743"/>
      <c r="W153" s="744"/>
      <c r="X153" s="745"/>
      <c r="Y153" s="743"/>
      <c r="Z153" s="301"/>
      <c r="AA153" s="386"/>
      <c r="AB153" s="386"/>
      <c r="AC153" s="743"/>
      <c r="AD153" s="74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35" t="s">
        <v>211</v>
      </c>
      <c r="C157" s="937" t="s">
        <v>33</v>
      </c>
      <c r="D157" s="281" t="s">
        <v>421</v>
      </c>
      <c r="E157" s="941" t="s">
        <v>209</v>
      </c>
      <c r="F157" s="942"/>
      <c r="G157" s="942"/>
      <c r="H157" s="942"/>
      <c r="I157" s="942"/>
      <c r="J157" s="942"/>
      <c r="K157" s="942"/>
      <c r="L157" s="942"/>
      <c r="M157" s="942"/>
      <c r="N157" s="942"/>
      <c r="O157" s="942"/>
      <c r="P157" s="942"/>
      <c r="Q157" s="942"/>
      <c r="R157" s="942"/>
      <c r="S157" s="942"/>
      <c r="T157" s="943"/>
      <c r="U157" s="939" t="s">
        <v>213</v>
      </c>
      <c r="V157" s="281" t="s">
        <v>422</v>
      </c>
      <c r="W157" s="932" t="s">
        <v>212</v>
      </c>
      <c r="X157" s="933"/>
      <c r="Y157" s="933"/>
      <c r="Z157" s="933"/>
      <c r="AA157" s="933"/>
      <c r="AB157" s="933"/>
      <c r="AC157" s="933"/>
      <c r="AD157" s="933"/>
      <c r="AE157" s="933"/>
      <c r="AF157" s="933"/>
      <c r="AG157" s="933"/>
      <c r="AH157" s="933"/>
      <c r="AI157" s="933"/>
      <c r="AJ157" s="933"/>
      <c r="AK157" s="933"/>
      <c r="AL157" s="944"/>
      <c r="AM157" s="932" t="s">
        <v>242</v>
      </c>
      <c r="AN157" s="933"/>
      <c r="AO157" s="933"/>
      <c r="AP157" s="933"/>
      <c r="AQ157" s="933"/>
      <c r="AR157" s="933"/>
      <c r="AS157" s="933"/>
      <c r="AT157" s="933"/>
      <c r="AU157" s="933"/>
      <c r="AV157" s="933"/>
      <c r="AW157" s="933"/>
      <c r="AX157" s="933"/>
      <c r="AY157" s="933"/>
      <c r="AZ157" s="933"/>
      <c r="BA157" s="934"/>
    </row>
    <row r="158" spans="1:54" ht="60.75" customHeight="1">
      <c r="B158" s="936"/>
      <c r="C158" s="938"/>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40"/>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General Service 50 to 4,999 kW</v>
      </c>
      <c r="AP158" s="282" t="str">
        <f>'1.  LRAMVA Summary'!G53</f>
        <v>Large Use</v>
      </c>
      <c r="AQ158" s="282" t="str">
        <f>'1.  LRAMVA Summary'!H53</f>
        <v>Large Use 2</v>
      </c>
      <c r="AR158" s="282" t="str">
        <f>'1.  LRAMVA Summary'!I53</f>
        <v>Street Lighting</v>
      </c>
      <c r="AS158" s="282" t="str">
        <f>'1.  LRAMVA Summary'!J53</f>
        <v>Unmetered Scattered Load</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kWh</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outlineLevel="1">
      <c r="A160" s="498">
        <v>1</v>
      </c>
      <c r="B160" s="291" t="s">
        <v>1</v>
      </c>
      <c r="C160" s="288" t="s">
        <v>25</v>
      </c>
      <c r="D160" s="292">
        <v>669778</v>
      </c>
      <c r="E160" s="292">
        <v>669778.14720000001</v>
      </c>
      <c r="F160" s="292">
        <v>669778.14720000001</v>
      </c>
      <c r="G160" s="292">
        <v>667420.99100000004</v>
      </c>
      <c r="H160" s="292">
        <v>389534.70510000002</v>
      </c>
      <c r="I160" s="292">
        <v>0</v>
      </c>
      <c r="J160" s="292">
        <v>0</v>
      </c>
      <c r="K160" s="292">
        <v>0</v>
      </c>
      <c r="L160" s="292">
        <v>0</v>
      </c>
      <c r="M160" s="292">
        <v>0</v>
      </c>
      <c r="N160" s="292">
        <v>0</v>
      </c>
      <c r="O160" s="292">
        <v>0</v>
      </c>
      <c r="P160" s="292">
        <v>0</v>
      </c>
      <c r="Q160" s="292">
        <v>0</v>
      </c>
      <c r="R160" s="292">
        <v>0</v>
      </c>
      <c r="S160" s="292">
        <v>0</v>
      </c>
      <c r="T160" s="292">
        <v>0</v>
      </c>
      <c r="U160" s="288"/>
      <c r="V160" s="292">
        <v>96</v>
      </c>
      <c r="W160" s="292">
        <v>95.591792999999996</v>
      </c>
      <c r="X160" s="292">
        <v>95.591792999999996</v>
      </c>
      <c r="Y160" s="292">
        <v>92.955903000000006</v>
      </c>
      <c r="Z160" s="292">
        <v>51.215915000000003</v>
      </c>
      <c r="AA160" s="292">
        <v>0</v>
      </c>
      <c r="AB160" s="292">
        <v>0</v>
      </c>
      <c r="AC160" s="292">
        <v>0</v>
      </c>
      <c r="AD160" s="292">
        <v>0</v>
      </c>
      <c r="AE160" s="292">
        <v>0</v>
      </c>
      <c r="AF160" s="292">
        <v>0</v>
      </c>
      <c r="AG160" s="292">
        <v>0</v>
      </c>
      <c r="AH160" s="292">
        <v>0</v>
      </c>
      <c r="AI160" s="292">
        <v>0</v>
      </c>
      <c r="AJ160" s="292">
        <v>0</v>
      </c>
      <c r="AK160" s="292">
        <v>0</v>
      </c>
      <c r="AL160" s="292">
        <v>0</v>
      </c>
      <c r="AM160" s="406">
        <v>1</v>
      </c>
      <c r="AN160" s="406"/>
      <c r="AO160" s="406"/>
      <c r="AP160" s="406"/>
      <c r="AQ160" s="406"/>
      <c r="AR160" s="406"/>
      <c r="AS160" s="406"/>
      <c r="AT160" s="406"/>
      <c r="AU160" s="406"/>
      <c r="AV160" s="406"/>
      <c r="AW160" s="406"/>
      <c r="AX160" s="406"/>
      <c r="AY160" s="406"/>
      <c r="AZ160" s="406"/>
      <c r="BA160" s="293">
        <f>SUM(AM160:AZ160)</f>
        <v>1</v>
      </c>
    </row>
    <row r="161" spans="1:53" ht="15"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v>1</v>
      </c>
      <c r="AN161" s="407">
        <v>0</v>
      </c>
      <c r="AO161" s="407">
        <v>0</v>
      </c>
      <c r="AP161" s="407">
        <v>0</v>
      </c>
      <c r="AQ161" s="407">
        <v>0</v>
      </c>
      <c r="AR161" s="407">
        <v>0</v>
      </c>
      <c r="AS161" s="407">
        <v>0</v>
      </c>
      <c r="AT161" s="407">
        <f t="shared" ref="AT161:AZ161" si="55">AT160</f>
        <v>0</v>
      </c>
      <c r="AU161" s="407">
        <f t="shared" si="55"/>
        <v>0</v>
      </c>
      <c r="AV161" s="407">
        <f t="shared" si="55"/>
        <v>0</v>
      </c>
      <c r="AW161" s="407">
        <f t="shared" si="55"/>
        <v>0</v>
      </c>
      <c r="AX161" s="407">
        <f t="shared" si="55"/>
        <v>0</v>
      </c>
      <c r="AY161" s="407">
        <f t="shared" si="55"/>
        <v>0</v>
      </c>
      <c r="AZ161" s="407">
        <f t="shared" si="55"/>
        <v>0</v>
      </c>
      <c r="BA161" s="494"/>
    </row>
    <row r="162" spans="1:53" ht="15.75"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outlineLevel="1">
      <c r="A163" s="498">
        <v>2</v>
      </c>
      <c r="B163" s="291" t="s">
        <v>2</v>
      </c>
      <c r="C163" s="288" t="s">
        <v>25</v>
      </c>
      <c r="D163" s="292">
        <v>33812</v>
      </c>
      <c r="E163" s="292">
        <v>33812.339469999999</v>
      </c>
      <c r="F163" s="292">
        <v>33812.339469999999</v>
      </c>
      <c r="G163" s="292">
        <v>33507.349829999999</v>
      </c>
      <c r="H163" s="292">
        <v>0</v>
      </c>
      <c r="I163" s="292">
        <v>0</v>
      </c>
      <c r="J163" s="292">
        <v>0</v>
      </c>
      <c r="K163" s="292">
        <v>0</v>
      </c>
      <c r="L163" s="292">
        <v>0</v>
      </c>
      <c r="M163" s="292">
        <v>0</v>
      </c>
      <c r="N163" s="292">
        <v>0</v>
      </c>
      <c r="O163" s="292">
        <v>0</v>
      </c>
      <c r="P163" s="292">
        <v>0</v>
      </c>
      <c r="Q163" s="292">
        <v>0</v>
      </c>
      <c r="R163" s="292">
        <v>0</v>
      </c>
      <c r="S163" s="292">
        <v>0</v>
      </c>
      <c r="T163" s="292">
        <v>0</v>
      </c>
      <c r="U163" s="288"/>
      <c r="V163" s="292">
        <v>19</v>
      </c>
      <c r="W163" s="292">
        <v>19.133084</v>
      </c>
      <c r="X163" s="292">
        <v>19.133084</v>
      </c>
      <c r="Y163" s="292">
        <v>18.79203</v>
      </c>
      <c r="Z163" s="292">
        <v>0</v>
      </c>
      <c r="AA163" s="292">
        <v>0</v>
      </c>
      <c r="AB163" s="292">
        <v>0</v>
      </c>
      <c r="AC163" s="292">
        <v>0</v>
      </c>
      <c r="AD163" s="292">
        <v>0</v>
      </c>
      <c r="AE163" s="292">
        <v>0</v>
      </c>
      <c r="AF163" s="292">
        <v>0</v>
      </c>
      <c r="AG163" s="292">
        <v>0</v>
      </c>
      <c r="AH163" s="292">
        <v>0</v>
      </c>
      <c r="AI163" s="292">
        <v>0</v>
      </c>
      <c r="AJ163" s="292">
        <v>0</v>
      </c>
      <c r="AK163" s="292">
        <v>0</v>
      </c>
      <c r="AL163" s="292">
        <v>0</v>
      </c>
      <c r="AM163" s="406">
        <v>1</v>
      </c>
      <c r="AN163" s="406"/>
      <c r="AO163" s="406"/>
      <c r="AP163" s="406"/>
      <c r="AQ163" s="406"/>
      <c r="AR163" s="406"/>
      <c r="AS163" s="406"/>
      <c r="AT163" s="406"/>
      <c r="AU163" s="406"/>
      <c r="AV163" s="406"/>
      <c r="AW163" s="406"/>
      <c r="AX163" s="406"/>
      <c r="AY163" s="406"/>
      <c r="AZ163" s="406"/>
      <c r="BA163" s="293">
        <f>SUM(AM163:AZ163)</f>
        <v>1</v>
      </c>
    </row>
    <row r="164" spans="1:53" ht="15"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v>1</v>
      </c>
      <c r="AN164" s="407">
        <v>0</v>
      </c>
      <c r="AO164" s="407">
        <v>0</v>
      </c>
      <c r="AP164" s="407">
        <v>0</v>
      </c>
      <c r="AQ164" s="407">
        <v>0</v>
      </c>
      <c r="AR164" s="407">
        <v>0</v>
      </c>
      <c r="AS164" s="407">
        <v>0</v>
      </c>
      <c r="AT164" s="407">
        <f t="shared" ref="AT164:AZ164" si="56">AT163</f>
        <v>0</v>
      </c>
      <c r="AU164" s="407">
        <f t="shared" si="56"/>
        <v>0</v>
      </c>
      <c r="AV164" s="407">
        <f t="shared" si="56"/>
        <v>0</v>
      </c>
      <c r="AW164" s="407">
        <f t="shared" si="56"/>
        <v>0</v>
      </c>
      <c r="AX164" s="407">
        <f t="shared" si="56"/>
        <v>0</v>
      </c>
      <c r="AY164" s="407">
        <f t="shared" si="56"/>
        <v>0</v>
      </c>
      <c r="AZ164" s="407">
        <f t="shared" si="56"/>
        <v>0</v>
      </c>
      <c r="BA164" s="494"/>
    </row>
    <row r="165" spans="1:53" ht="15.75"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outlineLevel="1">
      <c r="A166" s="498">
        <v>3</v>
      </c>
      <c r="B166" s="291" t="s">
        <v>3</v>
      </c>
      <c r="C166" s="288" t="s">
        <v>25</v>
      </c>
      <c r="D166" s="292">
        <v>1843136</v>
      </c>
      <c r="E166" s="292">
        <v>1843135.9450000001</v>
      </c>
      <c r="F166" s="292">
        <v>1843135.9450000001</v>
      </c>
      <c r="G166" s="292">
        <v>1843135.9450000001</v>
      </c>
      <c r="H166" s="292">
        <v>1843135.9450000001</v>
      </c>
      <c r="I166" s="292">
        <v>1843135.9450000001</v>
      </c>
      <c r="J166" s="292">
        <v>1843135.9450000001</v>
      </c>
      <c r="K166" s="292">
        <v>1843135.9450000001</v>
      </c>
      <c r="L166" s="292">
        <v>1843135.9450000001</v>
      </c>
      <c r="M166" s="292">
        <v>1843135.9450000001</v>
      </c>
      <c r="N166" s="292">
        <v>1843135.9450000001</v>
      </c>
      <c r="O166" s="292">
        <v>1843135.9450000001</v>
      </c>
      <c r="P166" s="292">
        <v>1843135.9450000001</v>
      </c>
      <c r="Q166" s="292">
        <v>1843135.9450000001</v>
      </c>
      <c r="R166" s="292">
        <v>1843135.9450000001</v>
      </c>
      <c r="S166" s="292">
        <v>1843135.9450000001</v>
      </c>
      <c r="T166" s="292">
        <v>1843135.9</v>
      </c>
      <c r="U166" s="288"/>
      <c r="V166" s="292">
        <v>1091</v>
      </c>
      <c r="W166" s="292">
        <v>1091.2147</v>
      </c>
      <c r="X166" s="292">
        <v>1091.2147</v>
      </c>
      <c r="Y166" s="292">
        <v>1091.2147</v>
      </c>
      <c r="Z166" s="292">
        <v>1091.2147</v>
      </c>
      <c r="AA166" s="292">
        <v>1091.2147</v>
      </c>
      <c r="AB166" s="292">
        <v>1091.2147</v>
      </c>
      <c r="AC166" s="292">
        <v>1091.2147</v>
      </c>
      <c r="AD166" s="292">
        <v>1091.2147</v>
      </c>
      <c r="AE166" s="292">
        <v>1091.2147</v>
      </c>
      <c r="AF166" s="292">
        <v>1091.2147</v>
      </c>
      <c r="AG166" s="292">
        <v>1091.2147</v>
      </c>
      <c r="AH166" s="292">
        <v>1091.2147</v>
      </c>
      <c r="AI166" s="292">
        <v>1091.2147</v>
      </c>
      <c r="AJ166" s="292">
        <v>1091.2147</v>
      </c>
      <c r="AK166" s="292">
        <v>1091.2147</v>
      </c>
      <c r="AL166" s="292">
        <v>1091.2147</v>
      </c>
      <c r="AM166" s="406">
        <v>1</v>
      </c>
      <c r="AN166" s="406"/>
      <c r="AO166" s="406"/>
      <c r="AP166" s="406"/>
      <c r="AQ166" s="406"/>
      <c r="AR166" s="406"/>
      <c r="AS166" s="406"/>
      <c r="AT166" s="406"/>
      <c r="AU166" s="406"/>
      <c r="AV166" s="406"/>
      <c r="AW166" s="406"/>
      <c r="AX166" s="406"/>
      <c r="AY166" s="406"/>
      <c r="AZ166" s="406"/>
      <c r="BA166" s="293">
        <f>SUM(AM166:AZ166)</f>
        <v>1</v>
      </c>
    </row>
    <row r="167" spans="1:53" ht="15" outlineLevel="1">
      <c r="B167" s="291" t="s">
        <v>243</v>
      </c>
      <c r="C167" s="288" t="s">
        <v>163</v>
      </c>
      <c r="D167" s="292">
        <v>33877</v>
      </c>
      <c r="E167" s="292">
        <v>33876.82</v>
      </c>
      <c r="F167" s="292">
        <v>33876.82</v>
      </c>
      <c r="G167" s="292">
        <v>33876.82</v>
      </c>
      <c r="H167" s="292">
        <v>33876.82</v>
      </c>
      <c r="I167" s="292">
        <v>33876.82</v>
      </c>
      <c r="J167" s="292">
        <v>33876.82</v>
      </c>
      <c r="K167" s="292">
        <v>33876.82</v>
      </c>
      <c r="L167" s="292">
        <v>33876.82</v>
      </c>
      <c r="M167" s="292">
        <v>33876.82</v>
      </c>
      <c r="N167" s="292">
        <v>33876.82</v>
      </c>
      <c r="O167" s="292">
        <v>33876.82</v>
      </c>
      <c r="P167" s="292">
        <v>33876.82</v>
      </c>
      <c r="Q167" s="292">
        <v>33876.82</v>
      </c>
      <c r="R167" s="292">
        <v>33876.82</v>
      </c>
      <c r="S167" s="292">
        <v>33876.82</v>
      </c>
      <c r="T167" s="292">
        <v>33876.82</v>
      </c>
      <c r="U167" s="464"/>
      <c r="V167" s="292">
        <v>18</v>
      </c>
      <c r="W167" s="292">
        <v>17.980000000000004</v>
      </c>
      <c r="X167" s="292">
        <v>17.980000000000004</v>
      </c>
      <c r="Y167" s="292">
        <v>17.980000000000004</v>
      </c>
      <c r="Z167" s="292">
        <v>17.980000000000004</v>
      </c>
      <c r="AA167" s="292">
        <v>17.980000000000004</v>
      </c>
      <c r="AB167" s="292">
        <v>17.980000000000004</v>
      </c>
      <c r="AC167" s="292">
        <v>17.980000000000004</v>
      </c>
      <c r="AD167" s="292">
        <v>17.980000000000004</v>
      </c>
      <c r="AE167" s="292">
        <v>17.980000000000004</v>
      </c>
      <c r="AF167" s="292">
        <v>17.980000000000004</v>
      </c>
      <c r="AG167" s="292">
        <v>17.980000000000004</v>
      </c>
      <c r="AH167" s="292">
        <v>17.980000000000004</v>
      </c>
      <c r="AI167" s="292">
        <v>17.980000000000004</v>
      </c>
      <c r="AJ167" s="292">
        <v>17.980000000000004</v>
      </c>
      <c r="AK167" s="292">
        <v>17.980000000000004</v>
      </c>
      <c r="AL167" s="292">
        <v>17.980000000000004</v>
      </c>
      <c r="AM167" s="407">
        <v>1</v>
      </c>
      <c r="AN167" s="407">
        <v>0</v>
      </c>
      <c r="AO167" s="407">
        <v>0</v>
      </c>
      <c r="AP167" s="407">
        <v>0</v>
      </c>
      <c r="AQ167" s="407">
        <v>0</v>
      </c>
      <c r="AR167" s="407">
        <v>0</v>
      </c>
      <c r="AS167" s="407">
        <v>0</v>
      </c>
      <c r="AT167" s="407">
        <f t="shared" ref="AT167:AZ167" si="57">AT166</f>
        <v>0</v>
      </c>
      <c r="AU167" s="407">
        <f t="shared" si="57"/>
        <v>0</v>
      </c>
      <c r="AV167" s="407">
        <f t="shared" si="57"/>
        <v>0</v>
      </c>
      <c r="AW167" s="407">
        <f t="shared" si="57"/>
        <v>0</v>
      </c>
      <c r="AX167" s="407">
        <f t="shared" si="57"/>
        <v>0</v>
      </c>
      <c r="AY167" s="407">
        <f t="shared" si="57"/>
        <v>0</v>
      </c>
      <c r="AZ167" s="407">
        <f t="shared" si="57"/>
        <v>0</v>
      </c>
      <c r="BA167" s="494"/>
    </row>
    <row r="168" spans="1:53" ht="15"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outlineLevel="1">
      <c r="A169" s="498">
        <v>4</v>
      </c>
      <c r="B169" s="291" t="s">
        <v>4</v>
      </c>
      <c r="C169" s="288" t="s">
        <v>25</v>
      </c>
      <c r="D169" s="292">
        <v>56527</v>
      </c>
      <c r="E169" s="292">
        <v>56527.205139999998</v>
      </c>
      <c r="F169" s="292">
        <v>56527.205139999998</v>
      </c>
      <c r="G169" s="292">
        <v>56527.205139999998</v>
      </c>
      <c r="H169" s="292">
        <v>55677.969270000001</v>
      </c>
      <c r="I169" s="292">
        <v>55677.969270000001</v>
      </c>
      <c r="J169" s="292">
        <v>26218.566459999998</v>
      </c>
      <c r="K169" s="292">
        <v>26073.865389999999</v>
      </c>
      <c r="L169" s="292">
        <v>26073.865389999999</v>
      </c>
      <c r="M169" s="292">
        <v>26073.865389999999</v>
      </c>
      <c r="N169" s="292">
        <v>4234.7954129999998</v>
      </c>
      <c r="O169" s="292">
        <v>3410.509051</v>
      </c>
      <c r="P169" s="292">
        <v>3410.509051</v>
      </c>
      <c r="Q169" s="292">
        <v>2930.8256019999999</v>
      </c>
      <c r="R169" s="292">
        <v>2930.8256019999999</v>
      </c>
      <c r="S169" s="292">
        <v>2822.3995850000001</v>
      </c>
      <c r="T169" s="292">
        <v>0</v>
      </c>
      <c r="U169" s="288"/>
      <c r="V169" s="292">
        <v>9</v>
      </c>
      <c r="W169" s="292">
        <v>9.3153559000000001</v>
      </c>
      <c r="X169" s="292">
        <v>9.3153559000000001</v>
      </c>
      <c r="Y169" s="292">
        <v>9.3153559000000001</v>
      </c>
      <c r="Z169" s="292">
        <v>9.2760338000000004</v>
      </c>
      <c r="AA169" s="292">
        <v>9.2760338000000004</v>
      </c>
      <c r="AB169" s="292">
        <v>7.9119766</v>
      </c>
      <c r="AC169" s="292">
        <v>7.8954582000000002</v>
      </c>
      <c r="AD169" s="292">
        <v>7.8954582000000002</v>
      </c>
      <c r="AE169" s="292">
        <v>7.8954582000000002</v>
      </c>
      <c r="AF169" s="292">
        <v>0.14523449999999999</v>
      </c>
      <c r="AG169" s="292">
        <v>0.1451345</v>
      </c>
      <c r="AH169" s="292">
        <v>0.1451345</v>
      </c>
      <c r="AI169" s="292">
        <v>0.13990830000000001</v>
      </c>
      <c r="AJ169" s="292">
        <v>0.13990830000000001</v>
      </c>
      <c r="AK169" s="292">
        <v>0.13068540000000001</v>
      </c>
      <c r="AL169" s="292">
        <v>0</v>
      </c>
      <c r="AM169" s="406">
        <v>1</v>
      </c>
      <c r="AN169" s="406"/>
      <c r="AO169" s="406"/>
      <c r="AP169" s="406"/>
      <c r="AQ169" s="406"/>
      <c r="AR169" s="406"/>
      <c r="AS169" s="406"/>
      <c r="AT169" s="406"/>
      <c r="AU169" s="406"/>
      <c r="AV169" s="406"/>
      <c r="AW169" s="406"/>
      <c r="AX169" s="406"/>
      <c r="AY169" s="406"/>
      <c r="AZ169" s="406"/>
      <c r="BA169" s="293">
        <f>SUM(AM169:AZ169)</f>
        <v>1</v>
      </c>
    </row>
    <row r="170" spans="1:53" ht="15"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v>1</v>
      </c>
      <c r="AN170" s="407">
        <v>0</v>
      </c>
      <c r="AO170" s="407">
        <v>0</v>
      </c>
      <c r="AP170" s="407">
        <v>0</v>
      </c>
      <c r="AQ170" s="407">
        <v>0</v>
      </c>
      <c r="AR170" s="407">
        <v>0</v>
      </c>
      <c r="AS170" s="407">
        <v>0</v>
      </c>
      <c r="AT170" s="407">
        <f t="shared" ref="AT170:AZ170" si="58">AT169</f>
        <v>0</v>
      </c>
      <c r="AU170" s="407">
        <f t="shared" si="58"/>
        <v>0</v>
      </c>
      <c r="AV170" s="407">
        <f t="shared" si="58"/>
        <v>0</v>
      </c>
      <c r="AW170" s="407">
        <f t="shared" si="58"/>
        <v>0</v>
      </c>
      <c r="AX170" s="407">
        <f t="shared" si="58"/>
        <v>0</v>
      </c>
      <c r="AY170" s="407">
        <f t="shared" si="58"/>
        <v>0</v>
      </c>
      <c r="AZ170" s="407">
        <f t="shared" si="58"/>
        <v>0</v>
      </c>
      <c r="BA170" s="494"/>
    </row>
    <row r="171" spans="1:53" ht="15"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outlineLevel="1">
      <c r="A172" s="498">
        <v>5</v>
      </c>
      <c r="B172" s="291" t="s">
        <v>5</v>
      </c>
      <c r="C172" s="288" t="s">
        <v>25</v>
      </c>
      <c r="D172" s="292">
        <v>1082743</v>
      </c>
      <c r="E172" s="292">
        <v>1082742.9469999999</v>
      </c>
      <c r="F172" s="292">
        <v>1082742.9469999999</v>
      </c>
      <c r="G172" s="292">
        <v>1082742.9469999999</v>
      </c>
      <c r="H172" s="292">
        <v>973317.03</v>
      </c>
      <c r="I172" s="292">
        <v>791445.7683</v>
      </c>
      <c r="J172" s="292">
        <v>539847.18740000005</v>
      </c>
      <c r="K172" s="292">
        <v>538725.0159</v>
      </c>
      <c r="L172" s="292">
        <v>538725.0159</v>
      </c>
      <c r="M172" s="292">
        <v>273631.31280000001</v>
      </c>
      <c r="N172" s="292">
        <v>203070.1251</v>
      </c>
      <c r="O172" s="292">
        <v>196759.03880000001</v>
      </c>
      <c r="P172" s="292">
        <v>196759.03880000001</v>
      </c>
      <c r="Q172" s="292">
        <v>183022.32860000001</v>
      </c>
      <c r="R172" s="292">
        <v>183022.32860000001</v>
      </c>
      <c r="S172" s="292">
        <v>180518.67329999999</v>
      </c>
      <c r="T172" s="292">
        <v>50650.057999999997</v>
      </c>
      <c r="U172" s="288"/>
      <c r="V172" s="292">
        <v>60</v>
      </c>
      <c r="W172" s="292">
        <v>59.833508999999999</v>
      </c>
      <c r="X172" s="292">
        <v>59.833508999999999</v>
      </c>
      <c r="Y172" s="292">
        <v>59.833508999999999</v>
      </c>
      <c r="Z172" s="292">
        <v>54.766767000000002</v>
      </c>
      <c r="AA172" s="292">
        <v>46.345590999999999</v>
      </c>
      <c r="AB172" s="292">
        <v>34.695833999999998</v>
      </c>
      <c r="AC172" s="292">
        <v>34.567731999999999</v>
      </c>
      <c r="AD172" s="292">
        <v>34.567731999999999</v>
      </c>
      <c r="AE172" s="292">
        <v>22.293112000000001</v>
      </c>
      <c r="AF172" s="292">
        <v>8.7219394000000001</v>
      </c>
      <c r="AG172" s="292">
        <v>8.7211736000000002</v>
      </c>
      <c r="AH172" s="292">
        <v>8.7211736000000002</v>
      </c>
      <c r="AI172" s="292">
        <v>8.5715119000000008</v>
      </c>
      <c r="AJ172" s="292">
        <v>8.5715119000000008</v>
      </c>
      <c r="AK172" s="292">
        <v>8.3585470999999991</v>
      </c>
      <c r="AL172" s="292">
        <v>2.3452470999999999</v>
      </c>
      <c r="AM172" s="406">
        <v>1</v>
      </c>
      <c r="AN172" s="406"/>
      <c r="AO172" s="406"/>
      <c r="AP172" s="406"/>
      <c r="AQ172" s="406"/>
      <c r="AR172" s="406"/>
      <c r="AS172" s="406"/>
      <c r="AT172" s="406"/>
      <c r="AU172" s="406"/>
      <c r="AV172" s="406"/>
      <c r="AW172" s="406"/>
      <c r="AX172" s="406"/>
      <c r="AY172" s="406"/>
      <c r="AZ172" s="406"/>
      <c r="BA172" s="293">
        <f>SUM(AM172:AZ172)</f>
        <v>1</v>
      </c>
    </row>
    <row r="173" spans="1:53" ht="15"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v>1</v>
      </c>
      <c r="AN173" s="407">
        <v>0</v>
      </c>
      <c r="AO173" s="407">
        <v>0</v>
      </c>
      <c r="AP173" s="407">
        <v>0</v>
      </c>
      <c r="AQ173" s="407">
        <v>0</v>
      </c>
      <c r="AR173" s="407">
        <v>0</v>
      </c>
      <c r="AS173" s="407">
        <v>0</v>
      </c>
      <c r="AT173" s="407">
        <f t="shared" ref="AT173:AZ173" si="59">AT172</f>
        <v>0</v>
      </c>
      <c r="AU173" s="407">
        <f t="shared" si="59"/>
        <v>0</v>
      </c>
      <c r="AV173" s="407">
        <f t="shared" si="59"/>
        <v>0</v>
      </c>
      <c r="AW173" s="407">
        <f t="shared" si="59"/>
        <v>0</v>
      </c>
      <c r="AX173" s="407">
        <f t="shared" si="59"/>
        <v>0</v>
      </c>
      <c r="AY173" s="407">
        <f t="shared" si="59"/>
        <v>0</v>
      </c>
      <c r="AZ173" s="407">
        <f t="shared" si="59"/>
        <v>0</v>
      </c>
      <c r="BA173" s="494"/>
    </row>
    <row r="174" spans="1:53" ht="15"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v>0</v>
      </c>
      <c r="AN176" s="407">
        <v>0</v>
      </c>
      <c r="AO176" s="407">
        <v>0</v>
      </c>
      <c r="AP176" s="407">
        <v>0</v>
      </c>
      <c r="AQ176" s="407">
        <v>0</v>
      </c>
      <c r="AR176" s="407">
        <v>0</v>
      </c>
      <c r="AS176" s="407">
        <v>0</v>
      </c>
      <c r="AT176" s="407">
        <f t="shared" ref="AT176:AZ176" si="60">AT175</f>
        <v>0</v>
      </c>
      <c r="AU176" s="407">
        <f t="shared" si="60"/>
        <v>0</v>
      </c>
      <c r="AV176" s="407">
        <f t="shared" si="60"/>
        <v>0</v>
      </c>
      <c r="AW176" s="407">
        <f t="shared" si="60"/>
        <v>0</v>
      </c>
      <c r="AX176" s="407">
        <f t="shared" si="60"/>
        <v>0</v>
      </c>
      <c r="AY176" s="407">
        <f t="shared" si="60"/>
        <v>0</v>
      </c>
      <c r="AZ176" s="407">
        <f t="shared" si="60"/>
        <v>0</v>
      </c>
      <c r="BA176" s="494"/>
    </row>
    <row r="177" spans="1:53" ht="15"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outlineLevel="1">
      <c r="A178" s="498">
        <v>7</v>
      </c>
      <c r="B178" s="291" t="s">
        <v>42</v>
      </c>
      <c r="C178" s="288" t="s">
        <v>25</v>
      </c>
      <c r="D178" s="292">
        <v>13650</v>
      </c>
      <c r="E178" s="292">
        <v>0</v>
      </c>
      <c r="F178" s="292">
        <v>0</v>
      </c>
      <c r="G178" s="292">
        <v>0</v>
      </c>
      <c r="H178" s="292">
        <v>0</v>
      </c>
      <c r="I178" s="292">
        <v>0</v>
      </c>
      <c r="J178" s="292">
        <v>0</v>
      </c>
      <c r="K178" s="292">
        <v>0</v>
      </c>
      <c r="L178" s="292">
        <v>0</v>
      </c>
      <c r="M178" s="292">
        <v>0</v>
      </c>
      <c r="N178" s="292">
        <v>0</v>
      </c>
      <c r="O178" s="292">
        <v>0</v>
      </c>
      <c r="P178" s="292">
        <v>0</v>
      </c>
      <c r="Q178" s="292">
        <v>0</v>
      </c>
      <c r="R178" s="292">
        <v>0</v>
      </c>
      <c r="S178" s="292">
        <v>0</v>
      </c>
      <c r="T178" s="292">
        <v>0</v>
      </c>
      <c r="U178" s="288"/>
      <c r="V178" s="292">
        <v>2699</v>
      </c>
      <c r="W178" s="292">
        <v>0</v>
      </c>
      <c r="X178" s="292">
        <v>0</v>
      </c>
      <c r="Y178" s="292">
        <v>0</v>
      </c>
      <c r="Z178" s="292">
        <v>0</v>
      </c>
      <c r="AA178" s="292">
        <v>0</v>
      </c>
      <c r="AB178" s="292">
        <v>0</v>
      </c>
      <c r="AC178" s="292">
        <v>0</v>
      </c>
      <c r="AD178" s="292">
        <v>0</v>
      </c>
      <c r="AE178" s="292">
        <v>0</v>
      </c>
      <c r="AF178" s="292">
        <v>0</v>
      </c>
      <c r="AG178" s="292">
        <v>0</v>
      </c>
      <c r="AH178" s="292">
        <v>0</v>
      </c>
      <c r="AI178" s="292">
        <v>0</v>
      </c>
      <c r="AJ178" s="292">
        <v>0</v>
      </c>
      <c r="AK178" s="292">
        <v>0</v>
      </c>
      <c r="AL178" s="292">
        <v>0</v>
      </c>
      <c r="AM178" s="406">
        <v>1</v>
      </c>
      <c r="AN178" s="406"/>
      <c r="AO178" s="406"/>
      <c r="AP178" s="406"/>
      <c r="AQ178" s="406"/>
      <c r="AR178" s="406"/>
      <c r="AS178" s="406"/>
      <c r="AT178" s="406"/>
      <c r="AU178" s="406"/>
      <c r="AV178" s="406"/>
      <c r="AW178" s="406"/>
      <c r="AX178" s="406"/>
      <c r="AY178" s="406"/>
      <c r="AZ178" s="406"/>
      <c r="BA178" s="293">
        <f>SUM(AM178:AZ178)</f>
        <v>1</v>
      </c>
    </row>
    <row r="179" spans="1:53" ht="15"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v>1</v>
      </c>
      <c r="AN179" s="407">
        <v>0</v>
      </c>
      <c r="AO179" s="407">
        <v>0</v>
      </c>
      <c r="AP179" s="407">
        <v>0</v>
      </c>
      <c r="AQ179" s="407">
        <v>0</v>
      </c>
      <c r="AR179" s="407">
        <v>0</v>
      </c>
      <c r="AS179" s="407">
        <v>0</v>
      </c>
      <c r="AT179" s="407">
        <f t="shared" ref="AT179:AZ179" si="61">AT178</f>
        <v>0</v>
      </c>
      <c r="AU179" s="407">
        <f t="shared" si="61"/>
        <v>0</v>
      </c>
      <c r="AV179" s="407">
        <f t="shared" si="61"/>
        <v>0</v>
      </c>
      <c r="AW179" s="407">
        <f t="shared" si="61"/>
        <v>0</v>
      </c>
      <c r="AX179" s="407">
        <f t="shared" si="61"/>
        <v>0</v>
      </c>
      <c r="AY179" s="407">
        <f t="shared" si="61"/>
        <v>0</v>
      </c>
      <c r="AZ179" s="407">
        <f t="shared" si="61"/>
        <v>0</v>
      </c>
      <c r="BA179" s="494"/>
    </row>
    <row r="180" spans="1:53" ht="15"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v>0</v>
      </c>
      <c r="AN182" s="407">
        <v>0</v>
      </c>
      <c r="AO182" s="407">
        <v>0</v>
      </c>
      <c r="AP182" s="407">
        <v>0</v>
      </c>
      <c r="AQ182" s="407">
        <v>0</v>
      </c>
      <c r="AR182" s="407">
        <v>0</v>
      </c>
      <c r="AS182" s="407">
        <v>0</v>
      </c>
      <c r="AT182" s="407">
        <f t="shared" ref="AT182:AZ182" si="62">AT181</f>
        <v>0</v>
      </c>
      <c r="AU182" s="407">
        <f t="shared" si="62"/>
        <v>0</v>
      </c>
      <c r="AV182" s="407">
        <f t="shared" si="62"/>
        <v>0</v>
      </c>
      <c r="AW182" s="407">
        <f t="shared" si="62"/>
        <v>0</v>
      </c>
      <c r="AX182" s="407">
        <f t="shared" si="62"/>
        <v>0</v>
      </c>
      <c r="AY182" s="407">
        <f t="shared" si="62"/>
        <v>0</v>
      </c>
      <c r="AZ182" s="407">
        <f t="shared" si="62"/>
        <v>0</v>
      </c>
      <c r="BA182" s="494"/>
    </row>
    <row r="183" spans="1:53" s="280" customFormat="1" ht="15"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v>0</v>
      </c>
      <c r="AN185" s="407">
        <v>0</v>
      </c>
      <c r="AO185" s="407">
        <v>0</v>
      </c>
      <c r="AP185" s="407">
        <v>0</v>
      </c>
      <c r="AQ185" s="407">
        <v>0</v>
      </c>
      <c r="AR185" s="407">
        <v>0</v>
      </c>
      <c r="AS185" s="407">
        <v>0</v>
      </c>
      <c r="AT185" s="407">
        <f t="shared" ref="AT185:AZ185" si="63">AT184</f>
        <v>0</v>
      </c>
      <c r="AU185" s="407">
        <f t="shared" si="63"/>
        <v>0</v>
      </c>
      <c r="AV185" s="407">
        <f t="shared" si="63"/>
        <v>0</v>
      </c>
      <c r="AW185" s="407">
        <f t="shared" si="63"/>
        <v>0</v>
      </c>
      <c r="AX185" s="407">
        <f t="shared" si="63"/>
        <v>0</v>
      </c>
      <c r="AY185" s="407">
        <f t="shared" si="63"/>
        <v>0</v>
      </c>
      <c r="AZ185" s="407">
        <f t="shared" si="63"/>
        <v>0</v>
      </c>
      <c r="BA185" s="494"/>
    </row>
    <row r="186" spans="1:53" ht="15"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outlineLevel="1">
      <c r="A188" s="498">
        <v>10</v>
      </c>
      <c r="B188" s="307" t="s">
        <v>22</v>
      </c>
      <c r="C188" s="288" t="s">
        <v>25</v>
      </c>
      <c r="D188" s="292">
        <v>9600471</v>
      </c>
      <c r="E188" s="292">
        <v>9532534.7170000002</v>
      </c>
      <c r="F188" s="292">
        <v>9389578.6699999999</v>
      </c>
      <c r="G188" s="292">
        <v>9295397.3839999996</v>
      </c>
      <c r="H188" s="292">
        <v>9282626.2809999995</v>
      </c>
      <c r="I188" s="292">
        <v>8799101.7379999999</v>
      </c>
      <c r="J188" s="292">
        <v>8577352.6909999996</v>
      </c>
      <c r="K188" s="292">
        <v>8546487.8379999995</v>
      </c>
      <c r="L188" s="292">
        <v>8314197.1720000003</v>
      </c>
      <c r="M188" s="292">
        <v>6213056.1529999999</v>
      </c>
      <c r="N188" s="292">
        <v>5712947.7050000001</v>
      </c>
      <c r="O188" s="292">
        <v>5503478.0980000002</v>
      </c>
      <c r="P188" s="292">
        <v>2658264.466</v>
      </c>
      <c r="Q188" s="292">
        <v>2159451.3760000002</v>
      </c>
      <c r="R188" s="292">
        <v>2159451.3760000002</v>
      </c>
      <c r="S188" s="292">
        <v>212835.67110000001</v>
      </c>
      <c r="T188" s="292">
        <v>196882.28</v>
      </c>
      <c r="U188" s="292">
        <v>12</v>
      </c>
      <c r="V188" s="292">
        <v>1659</v>
      </c>
      <c r="W188" s="292">
        <v>1640.4593</v>
      </c>
      <c r="X188" s="292">
        <v>1596.5565999999999</v>
      </c>
      <c r="Y188" s="292">
        <v>1567.7062000000001</v>
      </c>
      <c r="Z188" s="292">
        <v>1565.0146999999999</v>
      </c>
      <c r="AA188" s="292">
        <v>1417.865</v>
      </c>
      <c r="AB188" s="292">
        <v>1389.8258000000001</v>
      </c>
      <c r="AC188" s="292">
        <v>1384.9793999999999</v>
      </c>
      <c r="AD188" s="292">
        <v>1329.8068000000001</v>
      </c>
      <c r="AE188" s="292">
        <v>998.82539999999995</v>
      </c>
      <c r="AF188" s="292">
        <v>969.17318999999998</v>
      </c>
      <c r="AG188" s="292">
        <v>969.17318999999998</v>
      </c>
      <c r="AH188" s="292">
        <v>490.17209000000003</v>
      </c>
      <c r="AI188" s="292">
        <v>337.01805999999999</v>
      </c>
      <c r="AJ188" s="292">
        <v>337.01805999999999</v>
      </c>
      <c r="AK188" s="292">
        <v>70.966527999999997</v>
      </c>
      <c r="AL188" s="292">
        <v>63.074945</v>
      </c>
      <c r="AM188" s="463"/>
      <c r="AN188" s="465"/>
      <c r="AO188" s="465">
        <v>0.49</v>
      </c>
      <c r="AP188" s="411">
        <v>0.51</v>
      </c>
      <c r="AQ188" s="411"/>
      <c r="AR188" s="411"/>
      <c r="AS188" s="411"/>
      <c r="AT188" s="411"/>
      <c r="AU188" s="411"/>
      <c r="AV188" s="411"/>
      <c r="AW188" s="411"/>
      <c r="AX188" s="411"/>
      <c r="AY188" s="411"/>
      <c r="AZ188" s="411"/>
      <c r="BA188" s="293">
        <f>SUM(AM188:AZ188)</f>
        <v>1</v>
      </c>
    </row>
    <row r="189" spans="1:53" ht="15" outlineLevel="1">
      <c r="B189" s="291" t="s">
        <v>243</v>
      </c>
      <c r="C189" s="288" t="s">
        <v>163</v>
      </c>
      <c r="D189" s="292">
        <v>1846854</v>
      </c>
      <c r="E189" s="292">
        <v>1846853.7</v>
      </c>
      <c r="F189" s="292">
        <v>1816813.81</v>
      </c>
      <c r="G189" s="292">
        <v>1816813.81</v>
      </c>
      <c r="H189" s="292">
        <v>1816813.81</v>
      </c>
      <c r="I189" s="292">
        <v>1757157.9</v>
      </c>
      <c r="J189" s="292">
        <v>1748714.77</v>
      </c>
      <c r="K189" s="292">
        <v>1748714.77</v>
      </c>
      <c r="L189" s="292">
        <v>1721076.88</v>
      </c>
      <c r="M189" s="292">
        <v>1668553.54</v>
      </c>
      <c r="N189" s="292">
        <v>1549142.46</v>
      </c>
      <c r="O189" s="292">
        <v>1541089.42</v>
      </c>
      <c r="P189" s="292">
        <v>314231.51</v>
      </c>
      <c r="Q189" s="292">
        <v>299178.44</v>
      </c>
      <c r="R189" s="292">
        <v>299178.44</v>
      </c>
      <c r="S189" s="292">
        <v>134932.28999999998</v>
      </c>
      <c r="T189" s="292">
        <v>0</v>
      </c>
      <c r="U189" s="292">
        <f>U188</f>
        <v>12</v>
      </c>
      <c r="V189" s="292">
        <v>273</v>
      </c>
      <c r="W189" s="292">
        <v>273.27</v>
      </c>
      <c r="X189" s="292">
        <v>264.04999999999995</v>
      </c>
      <c r="Y189" s="292">
        <v>264.04999999999995</v>
      </c>
      <c r="Z189" s="292">
        <v>264.04999999999995</v>
      </c>
      <c r="AA189" s="292">
        <v>247.14000000000001</v>
      </c>
      <c r="AB189" s="292">
        <v>245.2</v>
      </c>
      <c r="AC189" s="292">
        <v>245.2</v>
      </c>
      <c r="AD189" s="292">
        <v>237.44</v>
      </c>
      <c r="AE189" s="292">
        <v>225.56</v>
      </c>
      <c r="AF189" s="292">
        <v>199.07</v>
      </c>
      <c r="AG189" s="292">
        <v>198.04</v>
      </c>
      <c r="AH189" s="292">
        <v>26.91</v>
      </c>
      <c r="AI189" s="292">
        <v>22.740000000000002</v>
      </c>
      <c r="AJ189" s="292">
        <v>22.740000000000002</v>
      </c>
      <c r="AK189" s="292">
        <v>8.9600000000000009</v>
      </c>
      <c r="AL189" s="292">
        <v>8.9600000000000009</v>
      </c>
      <c r="AM189" s="407">
        <v>0</v>
      </c>
      <c r="AN189" s="407">
        <v>0</v>
      </c>
      <c r="AO189" s="407">
        <v>0.49</v>
      </c>
      <c r="AP189" s="407">
        <v>0.51</v>
      </c>
      <c r="AQ189" s="407">
        <v>0</v>
      </c>
      <c r="AR189" s="407">
        <v>0</v>
      </c>
      <c r="AS189" s="407">
        <v>0</v>
      </c>
      <c r="AT189" s="407">
        <f t="shared" ref="AT189:AZ189" si="64">AT188</f>
        <v>0</v>
      </c>
      <c r="AU189" s="407">
        <f t="shared" si="64"/>
        <v>0</v>
      </c>
      <c r="AV189" s="407">
        <f t="shared" si="64"/>
        <v>0</v>
      </c>
      <c r="AW189" s="407">
        <f t="shared" si="64"/>
        <v>0</v>
      </c>
      <c r="AX189" s="407">
        <f t="shared" si="64"/>
        <v>0</v>
      </c>
      <c r="AY189" s="407">
        <f t="shared" si="64"/>
        <v>0</v>
      </c>
      <c r="AZ189" s="407">
        <f t="shared" si="64"/>
        <v>0</v>
      </c>
      <c r="BA189" s="494"/>
    </row>
    <row r="190" spans="1:53" ht="15"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outlineLevel="1">
      <c r="A191" s="498">
        <v>11</v>
      </c>
      <c r="B191" s="311" t="s">
        <v>21</v>
      </c>
      <c r="C191" s="288" t="s">
        <v>25</v>
      </c>
      <c r="D191" s="292">
        <v>1875038</v>
      </c>
      <c r="E191" s="292">
        <v>1875038.3049999999</v>
      </c>
      <c r="F191" s="292">
        <v>1817431.689</v>
      </c>
      <c r="G191" s="292">
        <v>1557886.906</v>
      </c>
      <c r="H191" s="292">
        <v>1557886.906</v>
      </c>
      <c r="I191" s="292">
        <v>508602.15519999998</v>
      </c>
      <c r="J191" s="292">
        <v>508602.15519999998</v>
      </c>
      <c r="K191" s="292">
        <v>508459.90730000002</v>
      </c>
      <c r="L191" s="292">
        <v>508459.90730000002</v>
      </c>
      <c r="M191" s="292">
        <v>508459.90730000002</v>
      </c>
      <c r="N191" s="292">
        <v>419507.32500000001</v>
      </c>
      <c r="O191" s="292">
        <v>419507.32500000001</v>
      </c>
      <c r="P191" s="292">
        <v>0</v>
      </c>
      <c r="Q191" s="292">
        <v>0</v>
      </c>
      <c r="R191" s="292">
        <v>0</v>
      </c>
      <c r="S191" s="292">
        <v>0</v>
      </c>
      <c r="T191" s="292">
        <v>0</v>
      </c>
      <c r="U191" s="292">
        <v>12</v>
      </c>
      <c r="V191" s="292">
        <v>550</v>
      </c>
      <c r="W191" s="292">
        <v>549.89859000000001</v>
      </c>
      <c r="X191" s="292">
        <v>533.83344</v>
      </c>
      <c r="Y191" s="292">
        <v>467.47813000000002</v>
      </c>
      <c r="Z191" s="292">
        <v>467.47813000000002</v>
      </c>
      <c r="AA191" s="292">
        <v>135.90649999999999</v>
      </c>
      <c r="AB191" s="292">
        <v>135.90649999999999</v>
      </c>
      <c r="AC191" s="292">
        <v>135.76406</v>
      </c>
      <c r="AD191" s="292">
        <v>135.76406</v>
      </c>
      <c r="AE191" s="292">
        <v>135.76406</v>
      </c>
      <c r="AF191" s="292">
        <v>126.67314</v>
      </c>
      <c r="AG191" s="292">
        <v>126.67314</v>
      </c>
      <c r="AH191" s="292">
        <v>0</v>
      </c>
      <c r="AI191" s="292">
        <v>0</v>
      </c>
      <c r="AJ191" s="292">
        <v>0</v>
      </c>
      <c r="AK191" s="292">
        <v>0</v>
      </c>
      <c r="AL191" s="292">
        <v>0</v>
      </c>
      <c r="AM191" s="411"/>
      <c r="AN191" s="465">
        <v>1</v>
      </c>
      <c r="AO191" s="411"/>
      <c r="AP191" s="411"/>
      <c r="AQ191" s="411"/>
      <c r="AR191" s="411"/>
      <c r="AS191" s="411"/>
      <c r="AT191" s="411"/>
      <c r="AU191" s="411"/>
      <c r="AV191" s="411"/>
      <c r="AW191" s="411"/>
      <c r="AX191" s="411"/>
      <c r="AY191" s="411"/>
      <c r="AZ191" s="411"/>
      <c r="BA191" s="293">
        <f>SUM(AM191:AZ191)</f>
        <v>1</v>
      </c>
    </row>
    <row r="192" spans="1:53" ht="15"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v>0</v>
      </c>
      <c r="AN192" s="407">
        <v>1</v>
      </c>
      <c r="AO192" s="407">
        <v>0</v>
      </c>
      <c r="AP192" s="407">
        <v>0</v>
      </c>
      <c r="AQ192" s="407">
        <v>0</v>
      </c>
      <c r="AR192" s="407">
        <v>0</v>
      </c>
      <c r="AS192" s="407">
        <v>0</v>
      </c>
      <c r="AT192" s="407">
        <f t="shared" ref="AT192:AZ192" si="65">AT191</f>
        <v>0</v>
      </c>
      <c r="AU192" s="407">
        <f t="shared" si="65"/>
        <v>0</v>
      </c>
      <c r="AV192" s="407">
        <f t="shared" si="65"/>
        <v>0</v>
      </c>
      <c r="AW192" s="407">
        <f t="shared" si="65"/>
        <v>0</v>
      </c>
      <c r="AX192" s="407">
        <f t="shared" si="65"/>
        <v>0</v>
      </c>
      <c r="AY192" s="407">
        <f t="shared" si="65"/>
        <v>0</v>
      </c>
      <c r="AZ192" s="407">
        <f t="shared" si="65"/>
        <v>0</v>
      </c>
      <c r="BA192" s="494"/>
    </row>
    <row r="193" spans="1:53" ht="15"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v>0</v>
      </c>
      <c r="AN195" s="407">
        <v>0</v>
      </c>
      <c r="AO195" s="407">
        <v>0</v>
      </c>
      <c r="AP195" s="407">
        <v>0</v>
      </c>
      <c r="AQ195" s="407">
        <v>0</v>
      </c>
      <c r="AR195" s="407">
        <v>0</v>
      </c>
      <c r="AS195" s="407">
        <v>0</v>
      </c>
      <c r="AT195" s="407">
        <f t="shared" ref="AT195:AZ195" si="66">AT194</f>
        <v>0</v>
      </c>
      <c r="AU195" s="407">
        <f t="shared" si="66"/>
        <v>0</v>
      </c>
      <c r="AV195" s="407">
        <f t="shared" si="66"/>
        <v>0</v>
      </c>
      <c r="AW195" s="407">
        <f t="shared" si="66"/>
        <v>0</v>
      </c>
      <c r="AX195" s="407">
        <f t="shared" si="66"/>
        <v>0</v>
      </c>
      <c r="AY195" s="407">
        <f t="shared" si="66"/>
        <v>0</v>
      </c>
      <c r="AZ195" s="407">
        <f t="shared" si="66"/>
        <v>0</v>
      </c>
      <c r="BA195" s="494"/>
    </row>
    <row r="196" spans="1:53" ht="15"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outlineLevel="1">
      <c r="A197" s="498">
        <v>13</v>
      </c>
      <c r="B197" s="311" t="s">
        <v>24</v>
      </c>
      <c r="C197" s="288" t="s">
        <v>25</v>
      </c>
      <c r="D197" s="292">
        <v>1331</v>
      </c>
      <c r="E197" s="292">
        <v>1330.84</v>
      </c>
      <c r="F197" s="292">
        <v>1330.84</v>
      </c>
      <c r="G197" s="292">
        <v>1330.84</v>
      </c>
      <c r="H197" s="292">
        <v>1330.84</v>
      </c>
      <c r="I197" s="292">
        <v>1330.84</v>
      </c>
      <c r="J197" s="292">
        <v>1330.84</v>
      </c>
      <c r="K197" s="292">
        <v>1330.84</v>
      </c>
      <c r="L197" s="292">
        <v>1330.84</v>
      </c>
      <c r="M197" s="292">
        <v>1330.84</v>
      </c>
      <c r="N197" s="292">
        <v>1330.84</v>
      </c>
      <c r="O197" s="292">
        <v>1330.84</v>
      </c>
      <c r="P197" s="292">
        <v>1330.84</v>
      </c>
      <c r="Q197" s="292">
        <v>1330.84</v>
      </c>
      <c r="R197" s="292">
        <v>0</v>
      </c>
      <c r="S197" s="292">
        <v>0</v>
      </c>
      <c r="T197" s="292">
        <v>0</v>
      </c>
      <c r="U197" s="292">
        <v>12</v>
      </c>
      <c r="V197" s="292">
        <v>0</v>
      </c>
      <c r="W197" s="292">
        <v>0.18522</v>
      </c>
      <c r="X197" s="292">
        <v>0.18522</v>
      </c>
      <c r="Y197" s="292">
        <v>0.18522</v>
      </c>
      <c r="Z197" s="292">
        <v>0.18522</v>
      </c>
      <c r="AA197" s="292">
        <v>0.18522</v>
      </c>
      <c r="AB197" s="292">
        <v>0.18522</v>
      </c>
      <c r="AC197" s="292">
        <v>0.18522</v>
      </c>
      <c r="AD197" s="292">
        <v>0.18522</v>
      </c>
      <c r="AE197" s="292">
        <v>0.18522</v>
      </c>
      <c r="AF197" s="292">
        <v>0.18522</v>
      </c>
      <c r="AG197" s="292">
        <v>0.18522</v>
      </c>
      <c r="AH197" s="292">
        <v>0.18522</v>
      </c>
      <c r="AI197" s="292">
        <v>0.18522</v>
      </c>
      <c r="AJ197" s="292">
        <v>0</v>
      </c>
      <c r="AK197" s="292">
        <v>0</v>
      </c>
      <c r="AL197" s="292">
        <v>0</v>
      </c>
      <c r="AM197" s="411"/>
      <c r="AN197" s="411"/>
      <c r="AO197" s="411">
        <v>1</v>
      </c>
      <c r="AP197" s="411"/>
      <c r="AQ197" s="411"/>
      <c r="AR197" s="411"/>
      <c r="AS197" s="411"/>
      <c r="AT197" s="411"/>
      <c r="AU197" s="411"/>
      <c r="AV197" s="411"/>
      <c r="AW197" s="411"/>
      <c r="AX197" s="411"/>
      <c r="AY197" s="411"/>
      <c r="AZ197" s="411"/>
      <c r="BA197" s="293">
        <f>SUM(AM197:AZ197)</f>
        <v>1</v>
      </c>
    </row>
    <row r="198" spans="1:53" ht="15" outlineLevel="1">
      <c r="B198" s="291" t="s">
        <v>243</v>
      </c>
      <c r="C198" s="288" t="s">
        <v>163</v>
      </c>
      <c r="D198" s="292">
        <v>224538</v>
      </c>
      <c r="E198" s="292">
        <v>224537.79</v>
      </c>
      <c r="F198" s="292">
        <v>224537.79</v>
      </c>
      <c r="G198" s="292">
        <v>224537.79</v>
      </c>
      <c r="H198" s="292">
        <v>224537.79</v>
      </c>
      <c r="I198" s="292">
        <v>224388.15</v>
      </c>
      <c r="J198" s="292">
        <v>224388.15</v>
      </c>
      <c r="K198" s="292">
        <v>224388.15</v>
      </c>
      <c r="L198" s="292">
        <v>224388.15</v>
      </c>
      <c r="M198" s="292">
        <v>224388.15</v>
      </c>
      <c r="N198" s="292">
        <v>224388.15</v>
      </c>
      <c r="O198" s="292">
        <v>222377.9</v>
      </c>
      <c r="P198" s="292">
        <v>222377.9</v>
      </c>
      <c r="Q198" s="292">
        <v>222377.9</v>
      </c>
      <c r="R198" s="292">
        <v>222377.9</v>
      </c>
      <c r="S198" s="292" t="s">
        <v>1142</v>
      </c>
      <c r="T198" s="292" t="s">
        <v>1142</v>
      </c>
      <c r="U198" s="292">
        <f>U197</f>
        <v>12</v>
      </c>
      <c r="V198" s="292">
        <v>85</v>
      </c>
      <c r="W198" s="292">
        <v>84.95</v>
      </c>
      <c r="X198" s="292">
        <v>84.95</v>
      </c>
      <c r="Y198" s="292">
        <v>84.95</v>
      </c>
      <c r="Z198" s="292">
        <v>84.95</v>
      </c>
      <c r="AA198" s="292">
        <v>84.9</v>
      </c>
      <c r="AB198" s="292">
        <v>84.9</v>
      </c>
      <c r="AC198" s="292">
        <v>84.9</v>
      </c>
      <c r="AD198" s="292">
        <v>84.9</v>
      </c>
      <c r="AE198" s="292">
        <v>84.9</v>
      </c>
      <c r="AF198" s="292">
        <v>84.9</v>
      </c>
      <c r="AG198" s="292">
        <v>84.29</v>
      </c>
      <c r="AH198" s="292">
        <v>84.29</v>
      </c>
      <c r="AI198" s="292">
        <v>84.29</v>
      </c>
      <c r="AJ198" s="292">
        <v>84.29</v>
      </c>
      <c r="AK198" s="292" t="s">
        <v>1018</v>
      </c>
      <c r="AL198" s="292" t="s">
        <v>1018</v>
      </c>
      <c r="AM198" s="407">
        <v>0</v>
      </c>
      <c r="AN198" s="407">
        <v>0</v>
      </c>
      <c r="AO198" s="407">
        <v>1</v>
      </c>
      <c r="AP198" s="407">
        <v>0</v>
      </c>
      <c r="AQ198" s="407">
        <v>0</v>
      </c>
      <c r="AR198" s="407">
        <v>0</v>
      </c>
      <c r="AS198" s="407">
        <v>0</v>
      </c>
      <c r="AT198" s="407">
        <f t="shared" ref="AT198:AZ198" si="67">AT197</f>
        <v>0</v>
      </c>
      <c r="AU198" s="407">
        <f t="shared" si="67"/>
        <v>0</v>
      </c>
      <c r="AV198" s="407">
        <f t="shared" si="67"/>
        <v>0</v>
      </c>
      <c r="AW198" s="407">
        <f t="shared" si="67"/>
        <v>0</v>
      </c>
      <c r="AX198" s="407">
        <f t="shared" si="67"/>
        <v>0</v>
      </c>
      <c r="AY198" s="407">
        <f t="shared" si="67"/>
        <v>0</v>
      </c>
      <c r="AZ198" s="407">
        <f t="shared" si="67"/>
        <v>0</v>
      </c>
      <c r="BA198" s="494"/>
    </row>
    <row r="199" spans="1:53" ht="15"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outlineLevel="1">
      <c r="A200" s="498">
        <v>14</v>
      </c>
      <c r="B200" s="311" t="s">
        <v>20</v>
      </c>
      <c r="C200" s="288" t="s">
        <v>25</v>
      </c>
      <c r="D200" s="292">
        <v>75529</v>
      </c>
      <c r="E200" s="292">
        <v>75528.763389999993</v>
      </c>
      <c r="F200" s="292">
        <v>75528.763389999993</v>
      </c>
      <c r="G200" s="292">
        <v>75528.763389999993</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16</v>
      </c>
      <c r="W200" s="292">
        <v>15.531523999999999</v>
      </c>
      <c r="X200" s="292">
        <v>15.531523999999999</v>
      </c>
      <c r="Y200" s="292">
        <v>15.531523999999999</v>
      </c>
      <c r="Z200" s="292">
        <v>0</v>
      </c>
      <c r="AA200" s="292">
        <v>0</v>
      </c>
      <c r="AB200" s="292">
        <v>0</v>
      </c>
      <c r="AC200" s="292">
        <v>0</v>
      </c>
      <c r="AD200" s="292">
        <v>0</v>
      </c>
      <c r="AE200" s="292">
        <v>0</v>
      </c>
      <c r="AF200" s="292">
        <v>0</v>
      </c>
      <c r="AG200" s="292">
        <v>0</v>
      </c>
      <c r="AH200" s="292">
        <v>0</v>
      </c>
      <c r="AI200" s="292">
        <v>0</v>
      </c>
      <c r="AJ200" s="292">
        <v>0</v>
      </c>
      <c r="AK200" s="292">
        <v>0</v>
      </c>
      <c r="AL200" s="292">
        <v>0</v>
      </c>
      <c r="AM200" s="411"/>
      <c r="AN200" s="411"/>
      <c r="AO200" s="411">
        <v>1</v>
      </c>
      <c r="AP200" s="411"/>
      <c r="AQ200" s="411"/>
      <c r="AR200" s="411"/>
      <c r="AS200" s="411"/>
      <c r="AT200" s="411"/>
      <c r="AU200" s="411"/>
      <c r="AV200" s="411"/>
      <c r="AW200" s="411"/>
      <c r="AX200" s="411"/>
      <c r="AY200" s="411"/>
      <c r="AZ200" s="411"/>
      <c r="BA200" s="293">
        <f>SUM(AM200:AZ200)</f>
        <v>1</v>
      </c>
    </row>
    <row r="201" spans="1:53" ht="15" outlineLevel="1">
      <c r="B201" s="291" t="s">
        <v>243</v>
      </c>
      <c r="C201" s="288" t="s">
        <v>163</v>
      </c>
      <c r="D201" s="292">
        <v>28592</v>
      </c>
      <c r="E201" s="292">
        <v>28592.49</v>
      </c>
      <c r="F201" s="292">
        <v>28592.49</v>
      </c>
      <c r="G201" s="292">
        <v>28592.49</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6</v>
      </c>
      <c r="W201" s="292">
        <v>5.8699999999999992</v>
      </c>
      <c r="X201" s="292">
        <v>5.8699999999999992</v>
      </c>
      <c r="Y201" s="292">
        <v>5.8699999999999992</v>
      </c>
      <c r="Z201" s="292">
        <v>0</v>
      </c>
      <c r="AA201" s="292">
        <v>0</v>
      </c>
      <c r="AB201" s="292">
        <v>0</v>
      </c>
      <c r="AC201" s="292">
        <v>0</v>
      </c>
      <c r="AD201" s="292">
        <v>0</v>
      </c>
      <c r="AE201" s="292">
        <v>0</v>
      </c>
      <c r="AF201" s="292">
        <v>0</v>
      </c>
      <c r="AG201" s="292">
        <v>0</v>
      </c>
      <c r="AH201" s="292">
        <v>0</v>
      </c>
      <c r="AI201" s="292">
        <v>0</v>
      </c>
      <c r="AJ201" s="292">
        <v>0</v>
      </c>
      <c r="AK201" s="292">
        <v>0</v>
      </c>
      <c r="AL201" s="292">
        <v>0</v>
      </c>
      <c r="AM201" s="407">
        <v>0</v>
      </c>
      <c r="AN201" s="407">
        <v>0</v>
      </c>
      <c r="AO201" s="407">
        <v>1</v>
      </c>
      <c r="AP201" s="407">
        <v>0</v>
      </c>
      <c r="AQ201" s="407">
        <v>0</v>
      </c>
      <c r="AR201" s="407">
        <v>0</v>
      </c>
      <c r="AS201" s="407">
        <v>0</v>
      </c>
      <c r="AT201" s="407">
        <f t="shared" ref="AT201:AZ201" si="68">AT200</f>
        <v>0</v>
      </c>
      <c r="AU201" s="407">
        <f t="shared" si="68"/>
        <v>0</v>
      </c>
      <c r="AV201" s="407">
        <f t="shared" si="68"/>
        <v>0</v>
      </c>
      <c r="AW201" s="407">
        <f t="shared" si="68"/>
        <v>0</v>
      </c>
      <c r="AX201" s="407">
        <f t="shared" si="68"/>
        <v>0</v>
      </c>
      <c r="AY201" s="407">
        <f t="shared" si="68"/>
        <v>0</v>
      </c>
      <c r="AZ201" s="407">
        <f t="shared" si="68"/>
        <v>0</v>
      </c>
      <c r="BA201" s="494"/>
    </row>
    <row r="202" spans="1:53" ht="15"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outlineLevel="1">
      <c r="A203" s="498">
        <v>15</v>
      </c>
      <c r="B203" s="311" t="s">
        <v>483</v>
      </c>
      <c r="C203" s="288" t="s">
        <v>25</v>
      </c>
      <c r="D203" s="292">
        <v>33</v>
      </c>
      <c r="E203" s="292">
        <v>0</v>
      </c>
      <c r="F203" s="292">
        <v>0</v>
      </c>
      <c r="G203" s="292">
        <v>0</v>
      </c>
      <c r="H203" s="292">
        <v>0</v>
      </c>
      <c r="I203" s="292">
        <v>0</v>
      </c>
      <c r="J203" s="292">
        <v>0</v>
      </c>
      <c r="K203" s="292">
        <v>0</v>
      </c>
      <c r="L203" s="292">
        <v>0</v>
      </c>
      <c r="M203" s="292">
        <v>0</v>
      </c>
      <c r="N203" s="292">
        <v>0</v>
      </c>
      <c r="O203" s="292">
        <v>0</v>
      </c>
      <c r="P203" s="292">
        <v>0</v>
      </c>
      <c r="Q203" s="292">
        <v>0</v>
      </c>
      <c r="R203" s="292">
        <v>0</v>
      </c>
      <c r="S203" s="292">
        <v>0</v>
      </c>
      <c r="T203" s="292">
        <v>0</v>
      </c>
      <c r="U203" s="288"/>
      <c r="V203" s="292">
        <v>6</v>
      </c>
      <c r="W203" s="292">
        <v>0</v>
      </c>
      <c r="X203" s="292">
        <v>0</v>
      </c>
      <c r="Y203" s="292">
        <v>0</v>
      </c>
      <c r="Z203" s="292">
        <v>0</v>
      </c>
      <c r="AA203" s="292">
        <v>0</v>
      </c>
      <c r="AB203" s="292">
        <v>0</v>
      </c>
      <c r="AC203" s="292">
        <v>0</v>
      </c>
      <c r="AD203" s="292">
        <v>0</v>
      </c>
      <c r="AE203" s="292">
        <v>0</v>
      </c>
      <c r="AF203" s="292">
        <v>0</v>
      </c>
      <c r="AG203" s="292">
        <v>0</v>
      </c>
      <c r="AH203" s="292">
        <v>0</v>
      </c>
      <c r="AI203" s="292">
        <v>0</v>
      </c>
      <c r="AJ203" s="292">
        <v>0</v>
      </c>
      <c r="AK203" s="292">
        <v>0</v>
      </c>
      <c r="AL203" s="292">
        <v>0</v>
      </c>
      <c r="AM203" s="411"/>
      <c r="AN203" s="411"/>
      <c r="AO203" s="411"/>
      <c r="AP203" s="411"/>
      <c r="AQ203" s="411"/>
      <c r="AR203" s="411"/>
      <c r="AS203" s="411"/>
      <c r="AT203" s="411"/>
      <c r="AU203" s="411"/>
      <c r="AV203" s="411"/>
      <c r="AW203" s="411"/>
      <c r="AX203" s="411"/>
      <c r="AY203" s="411"/>
      <c r="AZ203" s="411"/>
      <c r="BA203" s="293">
        <f>SUM(AM203:AZ203)</f>
        <v>0</v>
      </c>
    </row>
    <row r="204" spans="1:53" s="280" customFormat="1" ht="15"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v>0</v>
      </c>
      <c r="AN204" s="407">
        <v>0</v>
      </c>
      <c r="AO204" s="407">
        <v>0</v>
      </c>
      <c r="AP204" s="407">
        <v>0</v>
      </c>
      <c r="AQ204" s="407">
        <v>0</v>
      </c>
      <c r="AR204" s="407">
        <v>0</v>
      </c>
      <c r="AS204" s="407">
        <v>0</v>
      </c>
      <c r="AT204" s="407">
        <f t="shared" ref="AT204:AZ204" si="69">AT203</f>
        <v>0</v>
      </c>
      <c r="AU204" s="407">
        <f t="shared" si="69"/>
        <v>0</v>
      </c>
      <c r="AV204" s="407">
        <f t="shared" si="69"/>
        <v>0</v>
      </c>
      <c r="AW204" s="407">
        <f t="shared" si="69"/>
        <v>0</v>
      </c>
      <c r="AX204" s="407">
        <f t="shared" si="69"/>
        <v>0</v>
      </c>
      <c r="AY204" s="407">
        <f t="shared" si="69"/>
        <v>0</v>
      </c>
      <c r="AZ204" s="407">
        <f t="shared" si="69"/>
        <v>0</v>
      </c>
      <c r="BA204" s="494"/>
    </row>
    <row r="205" spans="1:53" s="280" customFormat="1" ht="15"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v>0</v>
      </c>
      <c r="AN207" s="407">
        <v>0</v>
      </c>
      <c r="AO207" s="407">
        <v>0</v>
      </c>
      <c r="AP207" s="407">
        <v>0</v>
      </c>
      <c r="AQ207" s="407">
        <v>0</v>
      </c>
      <c r="AR207" s="407">
        <v>0</v>
      </c>
      <c r="AS207" s="407">
        <v>0</v>
      </c>
      <c r="AT207" s="407">
        <f t="shared" ref="AT207:AZ207" si="70">AT206</f>
        <v>0</v>
      </c>
      <c r="AU207" s="407">
        <f t="shared" si="70"/>
        <v>0</v>
      </c>
      <c r="AV207" s="407">
        <f t="shared" si="70"/>
        <v>0</v>
      </c>
      <c r="AW207" s="407">
        <f t="shared" si="70"/>
        <v>0</v>
      </c>
      <c r="AX207" s="407">
        <f t="shared" si="70"/>
        <v>0</v>
      </c>
      <c r="AY207" s="407">
        <f t="shared" si="70"/>
        <v>0</v>
      </c>
      <c r="AZ207" s="407">
        <f t="shared" si="70"/>
        <v>0</v>
      </c>
      <c r="BA207" s="494"/>
    </row>
    <row r="208" spans="1:53" s="280" customFormat="1" ht="15"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outlineLevel="1">
      <c r="A209" s="498">
        <v>17</v>
      </c>
      <c r="B209" s="311" t="s">
        <v>9</v>
      </c>
      <c r="C209" s="288" t="s">
        <v>25</v>
      </c>
      <c r="D209" s="292">
        <v>7718</v>
      </c>
      <c r="E209" s="292">
        <v>0</v>
      </c>
      <c r="F209" s="292">
        <v>0</v>
      </c>
      <c r="G209" s="292">
        <v>0</v>
      </c>
      <c r="H209" s="292">
        <v>0</v>
      </c>
      <c r="I209" s="292">
        <v>0</v>
      </c>
      <c r="J209" s="292">
        <v>0</v>
      </c>
      <c r="K209" s="292">
        <v>0</v>
      </c>
      <c r="L209" s="292">
        <v>0</v>
      </c>
      <c r="M209" s="292">
        <v>0</v>
      </c>
      <c r="N209" s="292">
        <v>0</v>
      </c>
      <c r="O209" s="292">
        <v>0</v>
      </c>
      <c r="P209" s="292">
        <v>0</v>
      </c>
      <c r="Q209" s="292">
        <v>0</v>
      </c>
      <c r="R209" s="292">
        <v>0</v>
      </c>
      <c r="S209" s="292">
        <v>0</v>
      </c>
      <c r="T209" s="292">
        <v>0</v>
      </c>
      <c r="U209" s="288"/>
      <c r="V209" s="292">
        <v>531</v>
      </c>
      <c r="W209" s="292">
        <v>0</v>
      </c>
      <c r="X209" s="292">
        <v>0</v>
      </c>
      <c r="Y209" s="292">
        <v>0</v>
      </c>
      <c r="Z209" s="292">
        <v>0</v>
      </c>
      <c r="AA209" s="292">
        <v>0</v>
      </c>
      <c r="AB209" s="292">
        <v>0</v>
      </c>
      <c r="AC209" s="292">
        <v>0</v>
      </c>
      <c r="AD209" s="292">
        <v>0</v>
      </c>
      <c r="AE209" s="292">
        <v>0</v>
      </c>
      <c r="AF209" s="292">
        <v>0</v>
      </c>
      <c r="AG209" s="292">
        <v>0</v>
      </c>
      <c r="AH209" s="292">
        <v>0</v>
      </c>
      <c r="AI209" s="292">
        <v>0</v>
      </c>
      <c r="AJ209" s="292">
        <v>0</v>
      </c>
      <c r="AK209" s="292">
        <v>0</v>
      </c>
      <c r="AL209" s="292">
        <v>0</v>
      </c>
      <c r="AM209" s="411"/>
      <c r="AN209" s="411"/>
      <c r="AO209" s="411"/>
      <c r="AP209" s="411"/>
      <c r="AQ209" s="411"/>
      <c r="AR209" s="411"/>
      <c r="AS209" s="411"/>
      <c r="AT209" s="411"/>
      <c r="AU209" s="411"/>
      <c r="AV209" s="411"/>
      <c r="AW209" s="411"/>
      <c r="AX209" s="411"/>
      <c r="AY209" s="411"/>
      <c r="AZ209" s="411"/>
      <c r="BA209" s="293">
        <f>SUM(AM209:AZ209)</f>
        <v>0</v>
      </c>
    </row>
    <row r="210" spans="1:53" ht="15"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v>0</v>
      </c>
      <c r="AN210" s="407">
        <v>0</v>
      </c>
      <c r="AO210" s="407">
        <v>0</v>
      </c>
      <c r="AP210" s="407">
        <v>0</v>
      </c>
      <c r="AQ210" s="407">
        <v>0</v>
      </c>
      <c r="AR210" s="407">
        <v>0</v>
      </c>
      <c r="AS210" s="407">
        <v>0</v>
      </c>
      <c r="AT210" s="407">
        <f t="shared" ref="AT210:AZ210" si="71">AT209</f>
        <v>0</v>
      </c>
      <c r="AU210" s="407">
        <f t="shared" si="71"/>
        <v>0</v>
      </c>
      <c r="AV210" s="407">
        <f t="shared" si="71"/>
        <v>0</v>
      </c>
      <c r="AW210" s="407">
        <f t="shared" si="71"/>
        <v>0</v>
      </c>
      <c r="AX210" s="407">
        <f t="shared" si="71"/>
        <v>0</v>
      </c>
      <c r="AY210" s="407">
        <f t="shared" si="71"/>
        <v>0</v>
      </c>
      <c r="AZ210" s="407">
        <f t="shared" si="71"/>
        <v>0</v>
      </c>
      <c r="BA210" s="494"/>
    </row>
    <row r="211" spans="1:53" ht="15"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v>0</v>
      </c>
      <c r="AN214" s="407">
        <v>0</v>
      </c>
      <c r="AO214" s="407">
        <v>0</v>
      </c>
      <c r="AP214" s="407">
        <v>0</v>
      </c>
      <c r="AQ214" s="407">
        <v>0</v>
      </c>
      <c r="AR214" s="407">
        <v>0</v>
      </c>
      <c r="AS214" s="407">
        <v>0</v>
      </c>
      <c r="AT214" s="407">
        <f t="shared" ref="AT214:AZ214" si="72">AT213</f>
        <v>0</v>
      </c>
      <c r="AU214" s="407">
        <f t="shared" si="72"/>
        <v>0</v>
      </c>
      <c r="AV214" s="407">
        <f t="shared" si="72"/>
        <v>0</v>
      </c>
      <c r="AW214" s="407">
        <f t="shared" si="72"/>
        <v>0</v>
      </c>
      <c r="AX214" s="407">
        <f t="shared" si="72"/>
        <v>0</v>
      </c>
      <c r="AY214" s="407">
        <f t="shared" si="72"/>
        <v>0</v>
      </c>
      <c r="AZ214" s="407">
        <f t="shared" si="72"/>
        <v>0</v>
      </c>
      <c r="BA214" s="494"/>
    </row>
    <row r="215" spans="1:53" ht="15"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v>0</v>
      </c>
      <c r="AN217" s="407">
        <v>0</v>
      </c>
      <c r="AO217" s="407">
        <v>0</v>
      </c>
      <c r="AP217" s="407">
        <v>0</v>
      </c>
      <c r="AQ217" s="407">
        <v>0</v>
      </c>
      <c r="AR217" s="407">
        <v>0</v>
      </c>
      <c r="AS217" s="407">
        <v>0</v>
      </c>
      <c r="AT217" s="407">
        <f t="shared" ref="AT217:AZ217" si="73">AT216</f>
        <v>0</v>
      </c>
      <c r="AU217" s="407">
        <f t="shared" si="73"/>
        <v>0</v>
      </c>
      <c r="AV217" s="407">
        <f t="shared" si="73"/>
        <v>0</v>
      </c>
      <c r="AW217" s="407">
        <f t="shared" si="73"/>
        <v>0</v>
      </c>
      <c r="AX217" s="407">
        <f t="shared" si="73"/>
        <v>0</v>
      </c>
      <c r="AY217" s="407">
        <f t="shared" si="73"/>
        <v>0</v>
      </c>
      <c r="AZ217" s="407">
        <f t="shared" si="73"/>
        <v>0</v>
      </c>
      <c r="BA217" s="494"/>
    </row>
    <row r="218" spans="1:53" ht="15"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outlineLevel="1">
      <c r="A219" s="498">
        <v>20</v>
      </c>
      <c r="B219" s="312" t="s">
        <v>13</v>
      </c>
      <c r="C219" s="288" t="s">
        <v>25</v>
      </c>
      <c r="D219" s="292">
        <v>479921</v>
      </c>
      <c r="E219" s="292">
        <v>479921.39049999998</v>
      </c>
      <c r="F219" s="292">
        <v>479921.39049999998</v>
      </c>
      <c r="G219" s="292">
        <v>479921.39049999998</v>
      </c>
      <c r="H219" s="292">
        <v>479921.39049999998</v>
      </c>
      <c r="I219" s="292">
        <v>479921.39049999998</v>
      </c>
      <c r="J219" s="292">
        <v>479921.39049999998</v>
      </c>
      <c r="K219" s="292">
        <v>479921.39049999998</v>
      </c>
      <c r="L219" s="292">
        <v>479921.39049999998</v>
      </c>
      <c r="M219" s="292">
        <v>479921.39049999998</v>
      </c>
      <c r="N219" s="292">
        <v>479921.39049999998</v>
      </c>
      <c r="O219" s="292">
        <v>479921.39049999998</v>
      </c>
      <c r="P219" s="292">
        <v>479921.39049999998</v>
      </c>
      <c r="Q219" s="292">
        <v>479921.39049999998</v>
      </c>
      <c r="R219" s="292">
        <v>0</v>
      </c>
      <c r="S219" s="292">
        <v>0</v>
      </c>
      <c r="T219" s="292">
        <v>0</v>
      </c>
      <c r="U219" s="292">
        <v>12</v>
      </c>
      <c r="V219" s="292">
        <v>60</v>
      </c>
      <c r="W219" s="292">
        <v>60.261147999999999</v>
      </c>
      <c r="X219" s="292">
        <v>60.261147999999999</v>
      </c>
      <c r="Y219" s="292">
        <v>60.261147999999999</v>
      </c>
      <c r="Z219" s="292">
        <v>60.261147999999999</v>
      </c>
      <c r="AA219" s="292">
        <v>60.261147999999999</v>
      </c>
      <c r="AB219" s="292">
        <v>60.261147999999999</v>
      </c>
      <c r="AC219" s="292">
        <v>60.261147999999999</v>
      </c>
      <c r="AD219" s="292">
        <v>60.261147999999999</v>
      </c>
      <c r="AE219" s="292">
        <v>60.261147999999999</v>
      </c>
      <c r="AF219" s="292">
        <v>60.261147999999999</v>
      </c>
      <c r="AG219" s="292">
        <v>60.261147999999999</v>
      </c>
      <c r="AH219" s="292">
        <v>60.261147999999999</v>
      </c>
      <c r="AI219" s="292">
        <v>60.261147999999999</v>
      </c>
      <c r="AJ219" s="292">
        <v>0</v>
      </c>
      <c r="AK219" s="292">
        <v>0</v>
      </c>
      <c r="AL219" s="292">
        <v>0</v>
      </c>
      <c r="AM219" s="406"/>
      <c r="AN219" s="411"/>
      <c r="AO219" s="411">
        <v>1</v>
      </c>
      <c r="AP219" s="411"/>
      <c r="AQ219" s="411"/>
      <c r="AR219" s="411"/>
      <c r="AS219" s="411"/>
      <c r="AT219" s="411"/>
      <c r="AU219" s="411"/>
      <c r="AV219" s="411"/>
      <c r="AW219" s="411"/>
      <c r="AX219" s="411"/>
      <c r="AY219" s="411"/>
      <c r="AZ219" s="411"/>
      <c r="BA219" s="293">
        <f>SUM(AM219:AZ219)</f>
        <v>1</v>
      </c>
    </row>
    <row r="220" spans="1:53" ht="15" outlineLevel="1">
      <c r="B220" s="291" t="s">
        <v>243</v>
      </c>
      <c r="C220" s="288" t="s">
        <v>163</v>
      </c>
      <c r="D220" s="292">
        <v>5452</v>
      </c>
      <c r="E220" s="292">
        <v>3877.82</v>
      </c>
      <c r="F220" s="292">
        <v>3877.82</v>
      </c>
      <c r="G220" s="292">
        <v>3877.82</v>
      </c>
      <c r="H220" s="292">
        <v>3877.82</v>
      </c>
      <c r="I220" s="292">
        <v>3877.82</v>
      </c>
      <c r="J220" s="292">
        <v>5452.46</v>
      </c>
      <c r="K220" s="292">
        <v>5452.46</v>
      </c>
      <c r="L220" s="292">
        <v>5452.46</v>
      </c>
      <c r="M220" s="292">
        <v>5452.46</v>
      </c>
      <c r="N220" s="292">
        <v>2543.21</v>
      </c>
      <c r="O220" s="292">
        <v>2543.21</v>
      </c>
      <c r="P220" s="292">
        <v>2543.21</v>
      </c>
      <c r="Q220" s="292">
        <v>2543.21</v>
      </c>
      <c r="R220" s="292">
        <v>2543.21</v>
      </c>
      <c r="S220" s="292" t="s">
        <v>1142</v>
      </c>
      <c r="T220" s="292" t="s">
        <v>1142</v>
      </c>
      <c r="U220" s="292">
        <f>U219</f>
        <v>12</v>
      </c>
      <c r="V220" s="292">
        <v>7</v>
      </c>
      <c r="W220" s="292">
        <v>5.87</v>
      </c>
      <c r="X220" s="292">
        <v>5.87</v>
      </c>
      <c r="Y220" s="292">
        <v>5.87</v>
      </c>
      <c r="Z220" s="292">
        <v>5.87</v>
      </c>
      <c r="AA220" s="292">
        <v>5.87</v>
      </c>
      <c r="AB220" s="292">
        <v>6.65</v>
      </c>
      <c r="AC220" s="292">
        <v>6.65</v>
      </c>
      <c r="AD220" s="292">
        <v>6.65</v>
      </c>
      <c r="AE220" s="292">
        <v>6.65</v>
      </c>
      <c r="AF220" s="292">
        <v>2.41</v>
      </c>
      <c r="AG220" s="292">
        <v>2.41</v>
      </c>
      <c r="AH220" s="292">
        <v>2.41</v>
      </c>
      <c r="AI220" s="292">
        <v>2.41</v>
      </c>
      <c r="AJ220" s="292">
        <v>2.41</v>
      </c>
      <c r="AK220" s="292" t="s">
        <v>1018</v>
      </c>
      <c r="AL220" s="292" t="s">
        <v>1018</v>
      </c>
      <c r="AM220" s="407">
        <v>0</v>
      </c>
      <c r="AN220" s="407">
        <v>0</v>
      </c>
      <c r="AO220" s="407">
        <v>1</v>
      </c>
      <c r="AP220" s="407">
        <v>0</v>
      </c>
      <c r="AQ220" s="407">
        <v>0</v>
      </c>
      <c r="AR220" s="407">
        <v>0</v>
      </c>
      <c r="AS220" s="407">
        <v>0</v>
      </c>
      <c r="AT220" s="407">
        <f t="shared" ref="AT220:AZ220" si="74">AT219</f>
        <v>0</v>
      </c>
      <c r="AU220" s="407">
        <f t="shared" si="74"/>
        <v>0</v>
      </c>
      <c r="AV220" s="407">
        <f t="shared" si="74"/>
        <v>0</v>
      </c>
      <c r="AW220" s="407">
        <f t="shared" si="74"/>
        <v>0</v>
      </c>
      <c r="AX220" s="407">
        <f t="shared" si="74"/>
        <v>0</v>
      </c>
      <c r="AY220" s="407">
        <f t="shared" si="74"/>
        <v>0</v>
      </c>
      <c r="AZ220" s="407">
        <f t="shared" si="74"/>
        <v>0</v>
      </c>
      <c r="BA220" s="494"/>
    </row>
    <row r="221" spans="1:53" ht="15"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v>0</v>
      </c>
      <c r="AN223" s="407">
        <v>0</v>
      </c>
      <c r="AO223" s="407">
        <v>0</v>
      </c>
      <c r="AP223" s="407">
        <v>0</v>
      </c>
      <c r="AQ223" s="407">
        <v>0</v>
      </c>
      <c r="AR223" s="407">
        <v>0</v>
      </c>
      <c r="AS223" s="407">
        <v>0</v>
      </c>
      <c r="AT223" s="407">
        <f t="shared" ref="AT223:AZ223" si="75">AT222</f>
        <v>0</v>
      </c>
      <c r="AU223" s="407">
        <f t="shared" si="75"/>
        <v>0</v>
      </c>
      <c r="AV223" s="407">
        <f t="shared" si="75"/>
        <v>0</v>
      </c>
      <c r="AW223" s="407">
        <f t="shared" si="75"/>
        <v>0</v>
      </c>
      <c r="AX223" s="407">
        <f t="shared" si="75"/>
        <v>0</v>
      </c>
      <c r="AY223" s="407">
        <f t="shared" si="75"/>
        <v>0</v>
      </c>
      <c r="AZ223" s="407">
        <f t="shared" si="75"/>
        <v>0</v>
      </c>
      <c r="BA223" s="494"/>
    </row>
    <row r="224" spans="1:53" ht="15"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outlineLevel="1">
      <c r="A225" s="498">
        <v>22</v>
      </c>
      <c r="B225" s="312" t="s">
        <v>9</v>
      </c>
      <c r="C225" s="288" t="s">
        <v>25</v>
      </c>
      <c r="D225" s="292">
        <v>155311</v>
      </c>
      <c r="E225" s="292">
        <v>0</v>
      </c>
      <c r="F225" s="292">
        <v>0</v>
      </c>
      <c r="G225" s="292">
        <v>0</v>
      </c>
      <c r="H225" s="292">
        <v>0</v>
      </c>
      <c r="I225" s="292">
        <v>0</v>
      </c>
      <c r="J225" s="292">
        <v>0</v>
      </c>
      <c r="K225" s="292">
        <v>0</v>
      </c>
      <c r="L225" s="292">
        <v>0</v>
      </c>
      <c r="M225" s="292">
        <v>0</v>
      </c>
      <c r="N225" s="292">
        <v>0</v>
      </c>
      <c r="O225" s="292">
        <v>0</v>
      </c>
      <c r="P225" s="292">
        <v>0</v>
      </c>
      <c r="Q225" s="292">
        <v>0</v>
      </c>
      <c r="R225" s="292">
        <v>0</v>
      </c>
      <c r="S225" s="292">
        <v>0</v>
      </c>
      <c r="T225" s="292">
        <v>0</v>
      </c>
      <c r="U225" s="288"/>
      <c r="V225" s="292">
        <v>6445</v>
      </c>
      <c r="W225" s="292">
        <v>0</v>
      </c>
      <c r="X225" s="292">
        <v>0</v>
      </c>
      <c r="Y225" s="292">
        <v>0</v>
      </c>
      <c r="Z225" s="292">
        <v>0</v>
      </c>
      <c r="AA225" s="292">
        <v>0</v>
      </c>
      <c r="AB225" s="292">
        <v>0</v>
      </c>
      <c r="AC225" s="292">
        <v>0</v>
      </c>
      <c r="AD225" s="292">
        <v>0</v>
      </c>
      <c r="AE225" s="292">
        <v>0</v>
      </c>
      <c r="AF225" s="292">
        <v>0</v>
      </c>
      <c r="AG225" s="292">
        <v>0</v>
      </c>
      <c r="AH225" s="292">
        <v>0</v>
      </c>
      <c r="AI225" s="292">
        <v>0</v>
      </c>
      <c r="AJ225" s="292">
        <v>0</v>
      </c>
      <c r="AK225" s="292">
        <v>0</v>
      </c>
      <c r="AL225" s="292">
        <v>0</v>
      </c>
      <c r="AM225" s="406"/>
      <c r="AN225" s="411"/>
      <c r="AO225" s="411"/>
      <c r="AP225" s="411"/>
      <c r="AQ225" s="411"/>
      <c r="AR225" s="411"/>
      <c r="AS225" s="411"/>
      <c r="AT225" s="411"/>
      <c r="AU225" s="411"/>
      <c r="AV225" s="411"/>
      <c r="AW225" s="411"/>
      <c r="AX225" s="411"/>
      <c r="AY225" s="411"/>
      <c r="AZ225" s="411"/>
      <c r="BA225" s="293">
        <f>SUM(AM225:AZ225)</f>
        <v>0</v>
      </c>
    </row>
    <row r="226" spans="1:53" ht="15"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v>0</v>
      </c>
      <c r="AN226" s="407">
        <v>0</v>
      </c>
      <c r="AO226" s="407">
        <v>0</v>
      </c>
      <c r="AP226" s="407">
        <v>0</v>
      </c>
      <c r="AQ226" s="407">
        <v>0</v>
      </c>
      <c r="AR226" s="407">
        <v>0</v>
      </c>
      <c r="AS226" s="407">
        <v>0</v>
      </c>
      <c r="AT226" s="407">
        <f t="shared" ref="AT226:AZ226" si="76">AT225</f>
        <v>0</v>
      </c>
      <c r="AU226" s="407">
        <f t="shared" si="76"/>
        <v>0</v>
      </c>
      <c r="AV226" s="407">
        <f t="shared" si="76"/>
        <v>0</v>
      </c>
      <c r="AW226" s="407">
        <f t="shared" si="76"/>
        <v>0</v>
      </c>
      <c r="AX226" s="407">
        <f t="shared" si="76"/>
        <v>0</v>
      </c>
      <c r="AY226" s="407">
        <f t="shared" si="76"/>
        <v>0</v>
      </c>
      <c r="AZ226" s="407">
        <f t="shared" si="76"/>
        <v>0</v>
      </c>
      <c r="BA226" s="494"/>
    </row>
    <row r="227" spans="1:53" ht="15"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410"/>
      <c r="AN228" s="410"/>
      <c r="AO228" s="410"/>
      <c r="AP228" s="410"/>
      <c r="AQ228" s="410"/>
      <c r="AR228" s="410"/>
      <c r="AS228" s="410"/>
      <c r="AT228" s="410"/>
      <c r="AU228" s="410"/>
      <c r="AV228" s="410"/>
      <c r="AW228" s="410"/>
      <c r="AX228" s="410"/>
      <c r="AY228" s="410"/>
      <c r="AZ228" s="410"/>
      <c r="BA228" s="289"/>
    </row>
    <row r="229" spans="1:53" ht="15" outlineLevel="1">
      <c r="A229" s="498">
        <v>23</v>
      </c>
      <c r="B229" s="312" t="s">
        <v>14</v>
      </c>
      <c r="C229" s="288" t="s">
        <v>25</v>
      </c>
      <c r="D229" s="292">
        <v>286839</v>
      </c>
      <c r="E229" s="292">
        <v>286838.78860000003</v>
      </c>
      <c r="F229" s="292">
        <v>286838.78860000003</v>
      </c>
      <c r="G229" s="292">
        <v>286838.78889999999</v>
      </c>
      <c r="H229" s="292">
        <v>281079.78889999999</v>
      </c>
      <c r="I229" s="292">
        <v>281079.78889999999</v>
      </c>
      <c r="J229" s="292">
        <v>265687.24239999999</v>
      </c>
      <c r="K229" s="292">
        <v>259543.41620000001</v>
      </c>
      <c r="L229" s="292">
        <v>71679.416200000007</v>
      </c>
      <c r="M229" s="292">
        <v>69194.416200000007</v>
      </c>
      <c r="N229" s="292">
        <v>53331.116090000003</v>
      </c>
      <c r="O229" s="292">
        <v>53331.116090000003</v>
      </c>
      <c r="P229" s="292">
        <v>47225</v>
      </c>
      <c r="Q229" s="292">
        <v>47225</v>
      </c>
      <c r="R229" s="292">
        <v>18875</v>
      </c>
      <c r="S229" s="292">
        <v>18267</v>
      </c>
      <c r="T229" s="292">
        <v>18267</v>
      </c>
      <c r="U229" s="288"/>
      <c r="V229" s="292">
        <v>24</v>
      </c>
      <c r="W229" s="292">
        <v>23.966944999999999</v>
      </c>
      <c r="X229" s="292">
        <v>23.966944999999999</v>
      </c>
      <c r="Y229" s="292">
        <v>23.966944999999999</v>
      </c>
      <c r="Z229" s="292">
        <v>23.945958999999998</v>
      </c>
      <c r="AA229" s="292">
        <v>23.945958999999998</v>
      </c>
      <c r="AB229" s="292">
        <v>23.146373000000001</v>
      </c>
      <c r="AC229" s="292">
        <v>23.146373000000001</v>
      </c>
      <c r="AD229" s="292">
        <v>13.387536000000001</v>
      </c>
      <c r="AE229" s="292">
        <v>10.726761</v>
      </c>
      <c r="AF229" s="292">
        <v>9.2998320999999997</v>
      </c>
      <c r="AG229" s="292">
        <v>9.2998320999999997</v>
      </c>
      <c r="AH229" s="292">
        <v>7.4632158000000004</v>
      </c>
      <c r="AI229" s="292">
        <v>7.4632158000000004</v>
      </c>
      <c r="AJ229" s="292">
        <v>3.8423832999999998</v>
      </c>
      <c r="AK229" s="292">
        <v>3.7686533</v>
      </c>
      <c r="AL229" s="292">
        <v>3.7686533</v>
      </c>
      <c r="AM229" s="466">
        <v>1</v>
      </c>
      <c r="AN229" s="406"/>
      <c r="AO229" s="406"/>
      <c r="AP229" s="406"/>
      <c r="AQ229" s="406"/>
      <c r="AR229" s="406"/>
      <c r="AS229" s="406"/>
      <c r="AT229" s="406"/>
      <c r="AU229" s="406"/>
      <c r="AV229" s="406"/>
      <c r="AW229" s="406"/>
      <c r="AX229" s="406"/>
      <c r="AY229" s="406"/>
      <c r="AZ229" s="406"/>
      <c r="BA229" s="293">
        <f>SUM(AM229:AZ229)</f>
        <v>1</v>
      </c>
    </row>
    <row r="230" spans="1:53" ht="15" outlineLevel="1">
      <c r="B230" s="291" t="s">
        <v>243</v>
      </c>
      <c r="C230" s="288" t="s">
        <v>163</v>
      </c>
      <c r="D230" s="292">
        <v>13531</v>
      </c>
      <c r="E230" s="292">
        <v>13531</v>
      </c>
      <c r="F230" s="292">
        <v>13099.8</v>
      </c>
      <c r="G230" s="292">
        <v>12931</v>
      </c>
      <c r="H230" s="292">
        <v>11245.62</v>
      </c>
      <c r="I230" s="292">
        <v>10319.93</v>
      </c>
      <c r="J230" s="292">
        <v>9650.23</v>
      </c>
      <c r="K230" s="292">
        <v>9180.23</v>
      </c>
      <c r="L230" s="292">
        <v>8958.23</v>
      </c>
      <c r="M230" s="292">
        <v>2619</v>
      </c>
      <c r="N230" s="292">
        <v>2619</v>
      </c>
      <c r="O230" s="292">
        <v>1983</v>
      </c>
      <c r="P230" s="292">
        <v>1983</v>
      </c>
      <c r="Q230" s="292">
        <v>1983</v>
      </c>
      <c r="R230" s="292">
        <v>1983</v>
      </c>
      <c r="S230" s="292">
        <v>633</v>
      </c>
      <c r="T230" s="292">
        <v>633</v>
      </c>
      <c r="U230" s="464"/>
      <c r="V230" s="292">
        <v>1</v>
      </c>
      <c r="W230" s="292">
        <v>0.83</v>
      </c>
      <c r="X230" s="292">
        <v>0.81</v>
      </c>
      <c r="Y230" s="292">
        <v>0.8</v>
      </c>
      <c r="Z230" s="292">
        <v>0.72</v>
      </c>
      <c r="AA230" s="292">
        <v>0.67</v>
      </c>
      <c r="AB230" s="292">
        <v>0.63</v>
      </c>
      <c r="AC230" s="292">
        <v>0.61</v>
      </c>
      <c r="AD230" s="292">
        <v>0.61</v>
      </c>
      <c r="AE230" s="292">
        <v>0.28000000000000003</v>
      </c>
      <c r="AF230" s="292">
        <v>0.28000000000000003</v>
      </c>
      <c r="AG230" s="292">
        <v>0.25</v>
      </c>
      <c r="AH230" s="292">
        <v>0.25</v>
      </c>
      <c r="AI230" s="292">
        <v>0.25</v>
      </c>
      <c r="AJ230" s="292">
        <v>0.25</v>
      </c>
      <c r="AK230" s="292">
        <v>0.09</v>
      </c>
      <c r="AL230" s="292">
        <v>0.09</v>
      </c>
      <c r="AM230" s="407">
        <v>1</v>
      </c>
      <c r="AN230" s="407">
        <v>0</v>
      </c>
      <c r="AO230" s="407">
        <v>0</v>
      </c>
      <c r="AP230" s="407">
        <v>0</v>
      </c>
      <c r="AQ230" s="407">
        <v>0</v>
      </c>
      <c r="AR230" s="407">
        <v>0</v>
      </c>
      <c r="AS230" s="407">
        <v>0</v>
      </c>
      <c r="AT230" s="407">
        <f t="shared" ref="AT230:AZ230" si="77">AT229</f>
        <v>0</v>
      </c>
      <c r="AU230" s="407">
        <f t="shared" si="77"/>
        <v>0</v>
      </c>
      <c r="AV230" s="407">
        <f t="shared" si="77"/>
        <v>0</v>
      </c>
      <c r="AW230" s="407">
        <f t="shared" si="77"/>
        <v>0</v>
      </c>
      <c r="AX230" s="407">
        <f t="shared" si="77"/>
        <v>0</v>
      </c>
      <c r="AY230" s="407">
        <f t="shared" si="77"/>
        <v>0</v>
      </c>
      <c r="AZ230" s="407">
        <f t="shared" si="77"/>
        <v>0</v>
      </c>
      <c r="BA230" s="494"/>
    </row>
    <row r="231" spans="1:53" ht="15"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410"/>
      <c r="AN232" s="410"/>
      <c r="AO232" s="410"/>
      <c r="AP232" s="410"/>
      <c r="AQ232" s="410"/>
      <c r="AR232" s="410"/>
      <c r="AS232" s="410"/>
      <c r="AT232" s="410"/>
      <c r="AU232" s="410"/>
      <c r="AV232" s="410"/>
      <c r="AW232" s="410"/>
      <c r="AX232" s="410"/>
      <c r="AY232" s="410"/>
      <c r="AZ232" s="410"/>
      <c r="BA232" s="289"/>
    </row>
    <row r="233" spans="1:53" s="280" customFormat="1" ht="15"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v>0</v>
      </c>
      <c r="AN234" s="407">
        <v>0</v>
      </c>
      <c r="AO234" s="407">
        <v>0</v>
      </c>
      <c r="AP234" s="407">
        <v>0</v>
      </c>
      <c r="AQ234" s="407">
        <v>0</v>
      </c>
      <c r="AR234" s="407">
        <v>0</v>
      </c>
      <c r="AS234" s="407">
        <v>0</v>
      </c>
      <c r="AT234" s="407">
        <f t="shared" ref="AT234:AZ234" si="78">AT233</f>
        <v>0</v>
      </c>
      <c r="AU234" s="407">
        <f t="shared" si="78"/>
        <v>0</v>
      </c>
      <c r="AV234" s="407">
        <f t="shared" si="78"/>
        <v>0</v>
      </c>
      <c r="AW234" s="407">
        <f t="shared" si="78"/>
        <v>0</v>
      </c>
      <c r="AX234" s="407">
        <f t="shared" si="78"/>
        <v>0</v>
      </c>
      <c r="AY234" s="407">
        <f t="shared" si="78"/>
        <v>0</v>
      </c>
      <c r="AZ234" s="407">
        <f t="shared" si="78"/>
        <v>0</v>
      </c>
      <c r="BA234" s="494"/>
    </row>
    <row r="235" spans="1:53" s="280" customFormat="1" ht="15"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v>0</v>
      </c>
      <c r="AN237" s="407">
        <v>0</v>
      </c>
      <c r="AO237" s="407">
        <v>0</v>
      </c>
      <c r="AP237" s="407">
        <v>0</v>
      </c>
      <c r="AQ237" s="407">
        <v>0</v>
      </c>
      <c r="AR237" s="407">
        <v>0</v>
      </c>
      <c r="AS237" s="407">
        <v>0</v>
      </c>
      <c r="AT237" s="407">
        <f t="shared" ref="AT237:AZ237" si="79">AT236</f>
        <v>0</v>
      </c>
      <c r="AU237" s="407">
        <f t="shared" si="79"/>
        <v>0</v>
      </c>
      <c r="AV237" s="407">
        <f t="shared" si="79"/>
        <v>0</v>
      </c>
      <c r="AW237" s="407">
        <f t="shared" si="79"/>
        <v>0</v>
      </c>
      <c r="AX237" s="407">
        <f t="shared" si="79"/>
        <v>0</v>
      </c>
      <c r="AY237" s="407">
        <f t="shared" si="79"/>
        <v>0</v>
      </c>
      <c r="AZ237" s="407">
        <f t="shared" si="79"/>
        <v>0</v>
      </c>
      <c r="BA237" s="494"/>
    </row>
    <row r="238" spans="1:53" s="280" customFormat="1" ht="15"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outlineLevel="1">
      <c r="A239" s="499"/>
      <c r="B239" s="285" t="s">
        <v>15</v>
      </c>
      <c r="C239" s="317"/>
      <c r="D239" s="287"/>
      <c r="E239" s="287"/>
      <c r="F239" s="287"/>
      <c r="G239" s="287"/>
      <c r="H239" s="287"/>
      <c r="I239" s="287"/>
      <c r="J239" s="287"/>
      <c r="K239" s="287"/>
      <c r="L239" s="287"/>
      <c r="M239" s="287"/>
      <c r="N239" s="287"/>
      <c r="O239" s="287"/>
      <c r="P239" s="287"/>
      <c r="Q239" s="287"/>
      <c r="R239" s="287"/>
      <c r="S239" s="287"/>
      <c r="T239" s="287"/>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v>0</v>
      </c>
      <c r="AN241" s="407">
        <v>0</v>
      </c>
      <c r="AO241" s="407">
        <v>0</v>
      </c>
      <c r="AP241" s="407">
        <v>0</v>
      </c>
      <c r="AQ241" s="407">
        <v>0</v>
      </c>
      <c r="AR241" s="407">
        <v>0</v>
      </c>
      <c r="AS241" s="407">
        <v>0</v>
      </c>
      <c r="AT241" s="407">
        <f t="shared" ref="AT241:AZ241" si="80">AT240</f>
        <v>0</v>
      </c>
      <c r="AU241" s="407">
        <f t="shared" si="80"/>
        <v>0</v>
      </c>
      <c r="AV241" s="407">
        <f t="shared" si="80"/>
        <v>0</v>
      </c>
      <c r="AW241" s="407">
        <f t="shared" si="80"/>
        <v>0</v>
      </c>
      <c r="AX241" s="407">
        <f t="shared" si="80"/>
        <v>0</v>
      </c>
      <c r="AY241" s="407">
        <f t="shared" si="80"/>
        <v>0</v>
      </c>
      <c r="AZ241" s="407">
        <f t="shared" si="80"/>
        <v>0</v>
      </c>
      <c r="BA241" s="494"/>
    </row>
    <row r="242" spans="1:53" ht="15"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outlineLevel="1">
      <c r="A243" s="498">
        <v>27</v>
      </c>
      <c r="B243" s="318" t="s">
        <v>17</v>
      </c>
      <c r="C243" s="288" t="s">
        <v>25</v>
      </c>
      <c r="D243" s="292">
        <v>582164</v>
      </c>
      <c r="E243" s="292">
        <v>582163.87170000002</v>
      </c>
      <c r="F243" s="292">
        <v>582163.87170000002</v>
      </c>
      <c r="G243" s="292">
        <v>582163.87170000002</v>
      </c>
      <c r="H243" s="292">
        <v>582163.87170000002</v>
      </c>
      <c r="I243" s="292">
        <v>582163.87170000002</v>
      </c>
      <c r="J243" s="292">
        <v>582163.87170000002</v>
      </c>
      <c r="K243" s="292">
        <v>582163.87170000002</v>
      </c>
      <c r="L243" s="292">
        <v>582163.87170000002</v>
      </c>
      <c r="M243" s="292">
        <v>582163.87170000002</v>
      </c>
      <c r="N243" s="292">
        <v>582163.87170000002</v>
      </c>
      <c r="O243" s="292">
        <v>582163.87170000002</v>
      </c>
      <c r="P243" s="292">
        <v>0</v>
      </c>
      <c r="Q243" s="292">
        <v>0</v>
      </c>
      <c r="R243" s="292">
        <v>0</v>
      </c>
      <c r="S243" s="292">
        <v>0</v>
      </c>
      <c r="T243" s="292">
        <v>0</v>
      </c>
      <c r="U243" s="292">
        <v>12</v>
      </c>
      <c r="V243" s="292">
        <v>146</v>
      </c>
      <c r="W243" s="292">
        <v>146.28842</v>
      </c>
      <c r="X243" s="292">
        <v>146.28842</v>
      </c>
      <c r="Y243" s="292">
        <v>146.28842</v>
      </c>
      <c r="Z243" s="292">
        <v>146.28842</v>
      </c>
      <c r="AA243" s="292">
        <v>146.28842</v>
      </c>
      <c r="AB243" s="292">
        <v>146.28842</v>
      </c>
      <c r="AC243" s="292">
        <v>146.28842</v>
      </c>
      <c r="AD243" s="292">
        <v>146.28842</v>
      </c>
      <c r="AE243" s="292">
        <v>146.28842</v>
      </c>
      <c r="AF243" s="292">
        <v>146.28842</v>
      </c>
      <c r="AG243" s="292">
        <v>146.28842</v>
      </c>
      <c r="AH243" s="292">
        <v>0</v>
      </c>
      <c r="AI243" s="292">
        <v>0</v>
      </c>
      <c r="AJ243" s="292">
        <v>0</v>
      </c>
      <c r="AK243" s="292">
        <v>0</v>
      </c>
      <c r="AL243" s="292">
        <v>0</v>
      </c>
      <c r="AM243" s="422"/>
      <c r="AN243" s="411"/>
      <c r="AO243" s="411">
        <v>1</v>
      </c>
      <c r="AP243" s="411"/>
      <c r="AQ243" s="411"/>
      <c r="AR243" s="411"/>
      <c r="AS243" s="411"/>
      <c r="AT243" s="411"/>
      <c r="AU243" s="411"/>
      <c r="AV243" s="411"/>
      <c r="AW243" s="411"/>
      <c r="AX243" s="411"/>
      <c r="AY243" s="411"/>
      <c r="AZ243" s="411"/>
      <c r="BA243" s="293">
        <f>SUM(AM243:AZ243)</f>
        <v>1</v>
      </c>
    </row>
    <row r="244" spans="1:53" ht="15" outlineLevel="1">
      <c r="B244" s="291" t="s">
        <v>243</v>
      </c>
      <c r="C244" s="288" t="s">
        <v>163</v>
      </c>
      <c r="D244" s="292">
        <v>2639394</v>
      </c>
      <c r="E244" s="292">
        <v>2639393.5</v>
      </c>
      <c r="F244" s="292">
        <v>2639393.5</v>
      </c>
      <c r="G244" s="292">
        <v>2639393.5</v>
      </c>
      <c r="H244" s="292">
        <v>2639393.5</v>
      </c>
      <c r="I244" s="292">
        <v>2639393.5</v>
      </c>
      <c r="J244" s="292">
        <v>2639393.5</v>
      </c>
      <c r="K244" s="292">
        <v>2639393.5</v>
      </c>
      <c r="L244" s="292">
        <v>2639393.5</v>
      </c>
      <c r="M244" s="292">
        <v>2639393.5</v>
      </c>
      <c r="N244" s="292">
        <v>2639393.5</v>
      </c>
      <c r="O244" s="292">
        <v>2639393.5</v>
      </c>
      <c r="P244" s="292">
        <v>2639393.5</v>
      </c>
      <c r="Q244" s="292">
        <v>2639393.5</v>
      </c>
      <c r="R244" s="292">
        <v>2639393.5</v>
      </c>
      <c r="S244" s="292">
        <v>2639393.5</v>
      </c>
      <c r="T244" s="292">
        <v>2639393.5</v>
      </c>
      <c r="U244" s="292">
        <f>U243</f>
        <v>12</v>
      </c>
      <c r="V244" s="292">
        <v>296</v>
      </c>
      <c r="W244" s="292">
        <v>296</v>
      </c>
      <c r="X244" s="292">
        <v>296</v>
      </c>
      <c r="Y244" s="292">
        <v>296</v>
      </c>
      <c r="Z244" s="292">
        <v>296</v>
      </c>
      <c r="AA244" s="292">
        <v>296</v>
      </c>
      <c r="AB244" s="292">
        <v>296</v>
      </c>
      <c r="AC244" s="292">
        <v>296</v>
      </c>
      <c r="AD244" s="292">
        <v>296</v>
      </c>
      <c r="AE244" s="292">
        <v>296</v>
      </c>
      <c r="AF244" s="292">
        <v>296</v>
      </c>
      <c r="AG244" s="292">
        <v>296</v>
      </c>
      <c r="AH244" s="292">
        <v>296</v>
      </c>
      <c r="AI244" s="292">
        <v>296</v>
      </c>
      <c r="AJ244" s="292">
        <v>296</v>
      </c>
      <c r="AK244" s="292">
        <v>296</v>
      </c>
      <c r="AL244" s="292">
        <v>296</v>
      </c>
      <c r="AM244" s="407">
        <v>0</v>
      </c>
      <c r="AN244" s="407">
        <v>0</v>
      </c>
      <c r="AO244" s="407">
        <v>1</v>
      </c>
      <c r="AP244" s="407">
        <v>0</v>
      </c>
      <c r="AQ244" s="407">
        <v>0</v>
      </c>
      <c r="AR244" s="407">
        <v>0</v>
      </c>
      <c r="AS244" s="407">
        <v>0</v>
      </c>
      <c r="AT244" s="407">
        <f t="shared" ref="AT244:AZ244" si="81">AT243</f>
        <v>0</v>
      </c>
      <c r="AU244" s="407">
        <f t="shared" si="81"/>
        <v>0</v>
      </c>
      <c r="AV244" s="407">
        <f t="shared" si="81"/>
        <v>0</v>
      </c>
      <c r="AW244" s="407">
        <f t="shared" si="81"/>
        <v>0</v>
      </c>
      <c r="AX244" s="407">
        <f t="shared" si="81"/>
        <v>0</v>
      </c>
      <c r="AY244" s="407">
        <f t="shared" si="81"/>
        <v>0</v>
      </c>
      <c r="AZ244" s="407">
        <f t="shared" si="81"/>
        <v>0</v>
      </c>
      <c r="BA244" s="494"/>
    </row>
    <row r="245" spans="1:53" ht="15.75"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v>0</v>
      </c>
      <c r="AN247" s="407">
        <v>0</v>
      </c>
      <c r="AO247" s="407">
        <v>0</v>
      </c>
      <c r="AP247" s="407">
        <v>0</v>
      </c>
      <c r="AQ247" s="407">
        <v>0</v>
      </c>
      <c r="AR247" s="407">
        <v>0</v>
      </c>
      <c r="AS247" s="407">
        <v>0</v>
      </c>
      <c r="AT247" s="407">
        <f t="shared" ref="AT247:AZ247" si="82">AT246</f>
        <v>0</v>
      </c>
      <c r="AU247" s="407">
        <f t="shared" si="82"/>
        <v>0</v>
      </c>
      <c r="AV247" s="407">
        <f t="shared" si="82"/>
        <v>0</v>
      </c>
      <c r="AW247" s="407">
        <f t="shared" si="82"/>
        <v>0</v>
      </c>
      <c r="AX247" s="407">
        <f t="shared" si="82"/>
        <v>0</v>
      </c>
      <c r="AY247" s="407">
        <f t="shared" si="82"/>
        <v>0</v>
      </c>
      <c r="AZ247" s="407">
        <f t="shared" si="82"/>
        <v>0</v>
      </c>
      <c r="BA247" s="494"/>
    </row>
    <row r="248" spans="1:53" ht="15"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v>0</v>
      </c>
      <c r="AN250" s="407">
        <v>0</v>
      </c>
      <c r="AO250" s="407">
        <v>0</v>
      </c>
      <c r="AP250" s="407">
        <v>0</v>
      </c>
      <c r="AQ250" s="407">
        <v>0</v>
      </c>
      <c r="AR250" s="407">
        <v>0</v>
      </c>
      <c r="AS250" s="407">
        <v>0</v>
      </c>
      <c r="AT250" s="407">
        <f t="shared" ref="AT250:AZ250" si="83">AT249</f>
        <v>0</v>
      </c>
      <c r="AU250" s="407">
        <f t="shared" si="83"/>
        <v>0</v>
      </c>
      <c r="AV250" s="407">
        <f t="shared" si="83"/>
        <v>0</v>
      </c>
      <c r="AW250" s="407">
        <f t="shared" si="83"/>
        <v>0</v>
      </c>
      <c r="AX250" s="407">
        <f t="shared" si="83"/>
        <v>0</v>
      </c>
      <c r="AY250" s="407">
        <f t="shared" si="83"/>
        <v>0</v>
      </c>
      <c r="AZ250" s="407">
        <f t="shared" si="83"/>
        <v>0</v>
      </c>
      <c r="BA250" s="494"/>
    </row>
    <row r="251" spans="1:53" ht="15"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v>0</v>
      </c>
      <c r="AN253" s="407">
        <v>0</v>
      </c>
      <c r="AO253" s="407">
        <v>0</v>
      </c>
      <c r="AP253" s="407">
        <v>0</v>
      </c>
      <c r="AQ253" s="407">
        <v>0</v>
      </c>
      <c r="AR253" s="407">
        <v>0</v>
      </c>
      <c r="AS253" s="407">
        <v>0</v>
      </c>
      <c r="AT253" s="407">
        <f t="shared" ref="AT253:AZ253" si="84">AT252</f>
        <v>0</v>
      </c>
      <c r="AU253" s="407">
        <f t="shared" si="84"/>
        <v>0</v>
      </c>
      <c r="AV253" s="407">
        <f t="shared" si="84"/>
        <v>0</v>
      </c>
      <c r="AW253" s="407">
        <f t="shared" si="84"/>
        <v>0</v>
      </c>
      <c r="AX253" s="407">
        <f t="shared" si="84"/>
        <v>0</v>
      </c>
      <c r="AY253" s="407">
        <f t="shared" si="84"/>
        <v>0</v>
      </c>
      <c r="AZ253" s="407">
        <f t="shared" si="84"/>
        <v>0</v>
      </c>
      <c r="BA253" s="494"/>
    </row>
    <row r="254" spans="1:53" s="280" customFormat="1" ht="15"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v>0</v>
      </c>
      <c r="AN257" s="407">
        <v>0</v>
      </c>
      <c r="AO257" s="407">
        <v>0</v>
      </c>
      <c r="AP257" s="407">
        <v>0</v>
      </c>
      <c r="AQ257" s="407">
        <v>0</v>
      </c>
      <c r="AR257" s="407">
        <v>0</v>
      </c>
      <c r="AS257" s="407">
        <v>0</v>
      </c>
      <c r="AT257" s="407">
        <f t="shared" ref="AT257:AZ257" si="85">AT256</f>
        <v>0</v>
      </c>
      <c r="AU257" s="407">
        <f t="shared" si="85"/>
        <v>0</v>
      </c>
      <c r="AV257" s="407">
        <f t="shared" si="85"/>
        <v>0</v>
      </c>
      <c r="AW257" s="407">
        <f t="shared" si="85"/>
        <v>0</v>
      </c>
      <c r="AX257" s="407">
        <f t="shared" si="85"/>
        <v>0</v>
      </c>
      <c r="AY257" s="407">
        <f t="shared" si="85"/>
        <v>0</v>
      </c>
      <c r="AZ257" s="407">
        <f t="shared" si="85"/>
        <v>0</v>
      </c>
      <c r="BA257" s="494"/>
    </row>
    <row r="258" spans="1:53" s="280" customFormat="1" ht="15"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v>0</v>
      </c>
      <c r="AN260" s="407">
        <v>0</v>
      </c>
      <c r="AO260" s="407">
        <v>0</v>
      </c>
      <c r="AP260" s="407">
        <v>0</v>
      </c>
      <c r="AQ260" s="407">
        <v>0</v>
      </c>
      <c r="AR260" s="407">
        <v>0</v>
      </c>
      <c r="AS260" s="407">
        <v>0</v>
      </c>
      <c r="AT260" s="407">
        <f t="shared" ref="AT260:AZ260" si="86">AT259</f>
        <v>0</v>
      </c>
      <c r="AU260" s="407">
        <f t="shared" si="86"/>
        <v>0</v>
      </c>
      <c r="AV260" s="407">
        <f t="shared" si="86"/>
        <v>0</v>
      </c>
      <c r="AW260" s="407">
        <f t="shared" si="86"/>
        <v>0</v>
      </c>
      <c r="AX260" s="407">
        <f t="shared" si="86"/>
        <v>0</v>
      </c>
      <c r="AY260" s="407">
        <f t="shared" si="86"/>
        <v>0</v>
      </c>
      <c r="AZ260" s="407">
        <f t="shared" si="86"/>
        <v>0</v>
      </c>
      <c r="BA260" s="494"/>
    </row>
    <row r="261" spans="1:53" s="280" customFormat="1" ht="15"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v>0</v>
      </c>
      <c r="AN263" s="407">
        <v>0</v>
      </c>
      <c r="AO263" s="407">
        <v>0</v>
      </c>
      <c r="AP263" s="407">
        <v>0</v>
      </c>
      <c r="AQ263" s="407">
        <v>0</v>
      </c>
      <c r="AR263" s="407">
        <v>0</v>
      </c>
      <c r="AS263" s="407">
        <v>0</v>
      </c>
      <c r="AT263" s="407">
        <f t="shared" ref="AT263:AZ263" si="87">AT262</f>
        <v>0</v>
      </c>
      <c r="AU263" s="407">
        <f t="shared" si="87"/>
        <v>0</v>
      </c>
      <c r="AV263" s="407">
        <f t="shared" si="87"/>
        <v>0</v>
      </c>
      <c r="AW263" s="407">
        <f t="shared" si="87"/>
        <v>0</v>
      </c>
      <c r="AX263" s="407">
        <f t="shared" si="87"/>
        <v>0</v>
      </c>
      <c r="AY263" s="407">
        <f t="shared" si="87"/>
        <v>0</v>
      </c>
      <c r="AZ263" s="407">
        <f t="shared" si="87"/>
        <v>0</v>
      </c>
      <c r="BA263" s="494"/>
    </row>
    <row r="264" spans="1:53" ht="15"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 r="B265" s="324" t="s">
        <v>244</v>
      </c>
      <c r="C265" s="326"/>
      <c r="D265" s="326">
        <f>SUM(D160:D263)</f>
        <v>21556239</v>
      </c>
      <c r="E265" s="326">
        <f t="shared" ref="E265:T265" si="88">SUM(E160:E263)</f>
        <v>21310016.380000003</v>
      </c>
      <c r="F265" s="326">
        <f t="shared" si="88"/>
        <v>21078982.627000004</v>
      </c>
      <c r="G265" s="326">
        <f t="shared" si="88"/>
        <v>20722425.612459999</v>
      </c>
      <c r="H265" s="326">
        <f t="shared" si="88"/>
        <v>20176420.087469999</v>
      </c>
      <c r="I265" s="326">
        <f t="shared" si="88"/>
        <v>18011473.58687</v>
      </c>
      <c r="J265" s="326">
        <f t="shared" si="88"/>
        <v>17485735.819660001</v>
      </c>
      <c r="K265" s="326">
        <f t="shared" si="88"/>
        <v>17446848.019990001</v>
      </c>
      <c r="L265" s="326">
        <f t="shared" si="88"/>
        <v>16998833.463990003</v>
      </c>
      <c r="M265" s="326">
        <f t="shared" si="88"/>
        <v>14571251.171890002</v>
      </c>
      <c r="N265" s="326">
        <f t="shared" si="88"/>
        <v>13751606.253803</v>
      </c>
      <c r="O265" s="326">
        <f t="shared" si="88"/>
        <v>13524301.984141</v>
      </c>
      <c r="P265" s="326">
        <f t="shared" si="88"/>
        <v>8444453.1293510012</v>
      </c>
      <c r="Q265" s="326">
        <f t="shared" si="88"/>
        <v>7916370.5757020004</v>
      </c>
      <c r="R265" s="326">
        <f t="shared" si="88"/>
        <v>7406768.3452020008</v>
      </c>
      <c r="S265" s="326">
        <f t="shared" si="88"/>
        <v>5066415.2989850007</v>
      </c>
      <c r="T265" s="326">
        <f t="shared" si="88"/>
        <v>4782838.5580000002</v>
      </c>
      <c r="U265" s="326"/>
      <c r="V265" s="326">
        <f>SUM(V160:V263)</f>
        <v>14097</v>
      </c>
      <c r="W265" s="326">
        <f t="shared" ref="W265:AL265" si="89">SUM(W160:W263)</f>
        <v>4396.4495889</v>
      </c>
      <c r="X265" s="326">
        <f t="shared" si="89"/>
        <v>4327.2417388999993</v>
      </c>
      <c r="Y265" s="326">
        <f t="shared" si="89"/>
        <v>4229.0490848999998</v>
      </c>
      <c r="Z265" s="326">
        <f t="shared" si="89"/>
        <v>4139.2169928000003</v>
      </c>
      <c r="AA265" s="326">
        <f t="shared" si="89"/>
        <v>3583.8485717999997</v>
      </c>
      <c r="AB265" s="326">
        <f t="shared" si="89"/>
        <v>3540.7959716</v>
      </c>
      <c r="AC265" s="326">
        <f t="shared" si="89"/>
        <v>3535.6425111999997</v>
      </c>
      <c r="AD265" s="326">
        <f t="shared" si="89"/>
        <v>3462.9510742000002</v>
      </c>
      <c r="AE265" s="326">
        <f t="shared" si="89"/>
        <v>3104.8242791999996</v>
      </c>
      <c r="AF265" s="326">
        <f t="shared" si="89"/>
        <v>3012.6028240000001</v>
      </c>
      <c r="AG265" s="326">
        <f t="shared" si="89"/>
        <v>3010.9319581999994</v>
      </c>
      <c r="AH265" s="326">
        <f t="shared" si="89"/>
        <v>2086.0026819000004</v>
      </c>
      <c r="AI265" s="326">
        <f t="shared" si="89"/>
        <v>1928.5237639999998</v>
      </c>
      <c r="AJ265" s="326">
        <f t="shared" si="89"/>
        <v>1864.4565634999997</v>
      </c>
      <c r="AK265" s="326">
        <f t="shared" si="89"/>
        <v>1497.4691137999998</v>
      </c>
      <c r="AL265" s="326">
        <f t="shared" si="89"/>
        <v>1483.4335454000002</v>
      </c>
      <c r="AM265" s="326">
        <f>IF(AM159="kWh",SUMPRODUCT(D160:D263,AM160:AM263))</f>
        <v>4033893</v>
      </c>
      <c r="AN265" s="326">
        <f>IF(AN159="kWh",SUMPRODUCT(D160:D263,AN160:AN263))</f>
        <v>1875038</v>
      </c>
      <c r="AO265" s="326">
        <f>IF(AO159="kW",SUMPRODUCT(U160:U263,V160:V263,AO160:AO263),SUMPRODUCT(D160:D263,AO160:AO263))</f>
        <v>18752.16</v>
      </c>
      <c r="AP265" s="326">
        <f>IF(AP159="kW",SUMPRODUCT(U160:U263,V160:V263,AP160:AP263),SUMPRODUCT(D160:D263,AP160:AP263))</f>
        <v>11823.84</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4">
        <f>HLOOKUP(AM$20,'3.  Distribution Rates'!$C$122:$P$133,4,FALSE)</f>
        <v>0</v>
      </c>
      <c r="AN268" s="824">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90">AO135*AO268</f>
        <v>0</v>
      </c>
      <c r="AP269" s="374">
        <f t="shared" si="90"/>
        <v>0</v>
      </c>
      <c r="AQ269" s="374">
        <f t="shared" si="90"/>
        <v>0</v>
      </c>
      <c r="AR269" s="374">
        <f t="shared" si="90"/>
        <v>0</v>
      </c>
      <c r="AS269" s="374">
        <f t="shared" si="90"/>
        <v>0</v>
      </c>
      <c r="AT269" s="374">
        <f t="shared" si="90"/>
        <v>0</v>
      </c>
      <c r="AU269" s="374">
        <f t="shared" si="90"/>
        <v>0</v>
      </c>
      <c r="AV269" s="374">
        <f t="shared" si="90"/>
        <v>0</v>
      </c>
      <c r="AW269" s="374">
        <f t="shared" si="90"/>
        <v>0</v>
      </c>
      <c r="AX269" s="374">
        <f t="shared" si="90"/>
        <v>0</v>
      </c>
      <c r="AY269" s="374">
        <f t="shared" si="90"/>
        <v>0</v>
      </c>
      <c r="AZ269" s="374">
        <f t="shared" si="90"/>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91">AM265*AM268</f>
        <v>0</v>
      </c>
      <c r="AN270" s="374">
        <f t="shared" si="91"/>
        <v>0</v>
      </c>
      <c r="AO270" s="375">
        <f t="shared" si="91"/>
        <v>0</v>
      </c>
      <c r="AP270" s="374">
        <f t="shared" si="91"/>
        <v>0</v>
      </c>
      <c r="AQ270" s="374">
        <f t="shared" si="91"/>
        <v>0</v>
      </c>
      <c r="AR270" s="375">
        <f t="shared" si="91"/>
        <v>0</v>
      </c>
      <c r="AS270" s="374">
        <f t="shared" si="91"/>
        <v>0</v>
      </c>
      <c r="AT270" s="374">
        <f t="shared" si="91"/>
        <v>0</v>
      </c>
      <c r="AU270" s="375">
        <f t="shared" si="91"/>
        <v>0</v>
      </c>
      <c r="AV270" s="374">
        <f t="shared" si="91"/>
        <v>0</v>
      </c>
      <c r="AW270" s="374">
        <f t="shared" si="91"/>
        <v>0</v>
      </c>
      <c r="AX270" s="375">
        <f t="shared" si="91"/>
        <v>0</v>
      </c>
      <c r="AY270" s="374">
        <f t="shared" si="91"/>
        <v>0</v>
      </c>
      <c r="AZ270" s="374">
        <f t="shared" si="91"/>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92">SUM(AN269:AN270)</f>
        <v>0</v>
      </c>
      <c r="AO271" s="343">
        <f t="shared" si="92"/>
        <v>0</v>
      </c>
      <c r="AP271" s="343">
        <f t="shared" si="92"/>
        <v>0</v>
      </c>
      <c r="AQ271" s="343">
        <f t="shared" si="92"/>
        <v>0</v>
      </c>
      <c r="AR271" s="343">
        <f t="shared" si="92"/>
        <v>0</v>
      </c>
      <c r="AS271" s="343">
        <f t="shared" si="92"/>
        <v>0</v>
      </c>
      <c r="AT271" s="343">
        <f t="shared" ref="AT271:AZ271" si="93">SUM(AT269:AT270)</f>
        <v>0</v>
      </c>
      <c r="AU271" s="343">
        <f t="shared" si="93"/>
        <v>0</v>
      </c>
      <c r="AV271" s="343">
        <f t="shared" si="93"/>
        <v>0</v>
      </c>
      <c r="AW271" s="343">
        <f t="shared" si="93"/>
        <v>0</v>
      </c>
      <c r="AX271" s="343">
        <f t="shared" si="93"/>
        <v>0</v>
      </c>
      <c r="AY271" s="343">
        <f t="shared" si="93"/>
        <v>0</v>
      </c>
      <c r="AZ271" s="343">
        <f t="shared" si="93"/>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4">AM266*AM268</f>
        <v>0</v>
      </c>
      <c r="AN272" s="344">
        <f t="shared" si="94"/>
        <v>0</v>
      </c>
      <c r="AO272" s="344">
        <f t="shared" si="94"/>
        <v>0</v>
      </c>
      <c r="AP272" s="344">
        <f t="shared" si="94"/>
        <v>0</v>
      </c>
      <c r="AQ272" s="344">
        <f t="shared" si="94"/>
        <v>0</v>
      </c>
      <c r="AR272" s="344">
        <f t="shared" si="94"/>
        <v>0</v>
      </c>
      <c r="AS272" s="344">
        <f t="shared" si="94"/>
        <v>0</v>
      </c>
      <c r="AT272" s="344">
        <f t="shared" ref="AT272:AZ272" si="95">AT266*AT268</f>
        <v>0</v>
      </c>
      <c r="AU272" s="344">
        <f t="shared" si="95"/>
        <v>0</v>
      </c>
      <c r="AV272" s="344">
        <f t="shared" si="95"/>
        <v>0</v>
      </c>
      <c r="AW272" s="344">
        <f t="shared" si="95"/>
        <v>0</v>
      </c>
      <c r="AX272" s="344">
        <f t="shared" si="95"/>
        <v>0</v>
      </c>
      <c r="AY272" s="344">
        <f t="shared" si="95"/>
        <v>0</v>
      </c>
      <c r="AZ272" s="344">
        <f t="shared" si="95"/>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4020243.1924100001</v>
      </c>
      <c r="AN275" s="288">
        <f>SUMPRODUCT($E$160:$E$263,AN160:AN263)</f>
        <v>1875038.3049999999</v>
      </c>
      <c r="AO275" s="288">
        <f>IF(AO159="kW",SUMPRODUCT(U160:U263,W160:W263,AO160:AO263),SUMPRODUCT(E160:E263,AO160:AO263))</f>
        <v>18632.204028</v>
      </c>
      <c r="AP275" s="288">
        <f>IF(AP159="kW",SUMPRODUCT(U160:U263,W160:W263,AP160:AP263),SUMPRODUCT(E160:E263,AP160:AP263))</f>
        <v>11712.023315999999</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4019811.9924099999</v>
      </c>
      <c r="AN276" s="288">
        <f>SUMPRODUCT($F$160:$F$263,AN160:AN263)</f>
        <v>1817431.689</v>
      </c>
      <c r="AO276" s="288">
        <f>IF(AO159="kW",SUMPRODUCT(U160:U263,X160:X263,AO160:AO263),SUMPRODUCT(F160:F263,AO160:AO263))</f>
        <v>18319.842552000002</v>
      </c>
      <c r="AP276" s="288">
        <f>IF(AP159="kW",SUMPRODUCT(U160:U263,X160:X263,AP160:AP263),SUMPRODUCT(F160:F263,AP160:AP263))</f>
        <v>11386.912391999998</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4016981.0468699997</v>
      </c>
      <c r="AN277" s="288">
        <f>SUMPRODUCT($G$160:$G$263,AN160:AN263)</f>
        <v>1557886.906</v>
      </c>
      <c r="AO277" s="288">
        <f>IF(AO159="kW",SUMPRODUCT(U160:U263,Y160:Y263,AO160:AO263),SUMPRODUCT(G160:G263,AO160:AO263))</f>
        <v>18150.2022</v>
      </c>
      <c r="AP277" s="288">
        <f>IF(AP159="kW",SUMPRODUCT(U160:U263,Y160:Y263,AP160:AP263),SUMPRODUCT(G160:G263,AP160:AP263))</f>
        <v>11210.347943999999</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3587867.8782700002</v>
      </c>
      <c r="AN278" s="288">
        <f>SUMPRODUCT($H$160:$H$263,AN160:AN263)</f>
        <v>1557886.906</v>
      </c>
      <c r="AO278" s="288">
        <f>IF(AO159="kW",SUMPRODUCT(U160:U263,Z160:Z263,AO160:AO263),SUMPRODUCT(H160:H263,AO160:AO263))</f>
        <v>17877.557892000001</v>
      </c>
      <c r="AP278" s="288">
        <f>IF(AP159="kW",SUMPRODUCT(U160:U263,Z160:Z263,AP160:AP263),SUMPRODUCT(H160:H263,AP160:AP263))</f>
        <v>11193.875963999999</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3015536.2214700002</v>
      </c>
      <c r="AN279" s="288">
        <f>SUMPRODUCT($I$160:$I$263,AN160:AN263)</f>
        <v>508602.15519999998</v>
      </c>
      <c r="AO279" s="288">
        <f>IF(AO159="kW",SUMPRODUCT(U160:U263,AA160:AA263,AO160:AO263),SUMPRODUCT(I160:I263,AO160:AO263))</f>
        <v>16912.286855999999</v>
      </c>
      <c r="AP279" s="288">
        <f>IF(AP159="kW",SUMPRODUCT(U160:U263,AA160:AA263,AP160:AP263),SUMPRODUCT(I160:I263,AP160:AP263))</f>
        <v>10189.830600000001</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2718415.99126</v>
      </c>
      <c r="AN280" s="288">
        <f>SUMPRODUCT($J$160:$J$263,AN160:AN263)</f>
        <v>508602.15519999998</v>
      </c>
      <c r="AO280" s="288">
        <f>IF(AO159="kW",SUMPRODUCT(U160:U263,AB160:AB263,AO160:AO263),SUMPRODUCT(J160:J263,AO160:AO263))</f>
        <v>16745.369159999998</v>
      </c>
      <c r="AP280" s="288">
        <f>IF(AP159="kW",SUMPRODUCT(U160:U263,AB160:AB263,AP160:AP263),SUMPRODUCT(J160:J263,AP160:AP263))</f>
        <v>10006.357896</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2710535.2924899999</v>
      </c>
      <c r="AN281" s="288">
        <f>SUMPRODUCT($K$160:$K$263,AN160:AN263)</f>
        <v>508459.90730000002</v>
      </c>
      <c r="AO281" s="288">
        <f>IF(AO159="kW",SUMPRODUCT(U160:U263,AC160:AC263,AO160:AO263),SUMPRODUCT(K160:K263,AO160:AO263))</f>
        <v>16716.872327999998</v>
      </c>
      <c r="AP281" s="288">
        <f>IF(AP159="kW",SUMPRODUCT(U160:U263,AC160:AC263,AP160:AP263),SUMPRODUCT(K160:K263,AP160:AP263))</f>
        <v>9976.6979279999996</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2522449.2924899999</v>
      </c>
      <c r="AN282" s="288">
        <f>SUMPRODUCT($L$160:$L$263,AN160:AN263)</f>
        <v>508459.90730000002</v>
      </c>
      <c r="AO282" s="288">
        <f>IF(AO159="kW",SUMPRODUCT($U$160:$U$263,$AD$160:$AD$263,AO160:AO263),SUMPRODUCT($L$160:$L$263,AO160:AO263))</f>
        <v>16346.82864</v>
      </c>
      <c r="AP282" s="288">
        <f t="shared" ref="AP282:AZ282" si="96">IF(AP159="kW",SUMPRODUCT($U$160:$U$263,$AD$160:$AD$263,AP160:AP263),SUMPRODUCT($L$160:$L$263,AP160:AP263))</f>
        <v>9591.550416</v>
      </c>
      <c r="AQ282" s="288">
        <f t="shared" si="96"/>
        <v>0</v>
      </c>
      <c r="AR282" s="288">
        <f t="shared" si="96"/>
        <v>0</v>
      </c>
      <c r="AS282" s="288">
        <f t="shared" si="96"/>
        <v>0</v>
      </c>
      <c r="AT282" s="288">
        <f t="shared" si="96"/>
        <v>0</v>
      </c>
      <c r="AU282" s="288">
        <f t="shared" si="96"/>
        <v>0</v>
      </c>
      <c r="AV282" s="288">
        <f t="shared" si="96"/>
        <v>0</v>
      </c>
      <c r="AW282" s="288">
        <f t="shared" si="96"/>
        <v>0</v>
      </c>
      <c r="AX282" s="288">
        <f t="shared" si="96"/>
        <v>0</v>
      </c>
      <c r="AY282" s="288">
        <f t="shared" si="96"/>
        <v>0</v>
      </c>
      <c r="AZ282" s="288">
        <f t="shared" si="96"/>
        <v>0</v>
      </c>
      <c r="BA282" s="334"/>
    </row>
    <row r="283" spans="1:55" ht="15">
      <c r="B283" s="321" t="s">
        <v>908</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2248531.3593899999</v>
      </c>
      <c r="AN283" s="288">
        <f>SUMPRODUCT($M$160:$M$263,AN160:AN263)</f>
        <v>508459.90730000002</v>
      </c>
      <c r="AO283" s="288">
        <f>IF(AO159="kW",SUMPRODUCT($U$160:$U$263,$AE$160:$AE$263,AO160:AO263),SUMPRODUCT($M$160:$M$263,AO160:AO263))</f>
        <v>14330.803608</v>
      </c>
      <c r="AP283" s="288">
        <f t="shared" ref="AP283:AZ283" si="97">IF(AP159="kW",SUMPRODUCT($U$160:$U$263,$AE$160:$AE$263,AP160:AP263),SUMPRODUCT($M$160:$M$263,AP160:AP263))</f>
        <v>7493.2386480000005</v>
      </c>
      <c r="AQ283" s="288">
        <f t="shared" si="97"/>
        <v>0</v>
      </c>
      <c r="AR283" s="288">
        <f t="shared" si="97"/>
        <v>0</v>
      </c>
      <c r="AS283" s="288">
        <f t="shared" si="97"/>
        <v>0</v>
      </c>
      <c r="AT283" s="288">
        <f t="shared" si="97"/>
        <v>0</v>
      </c>
      <c r="AU283" s="288">
        <f t="shared" si="97"/>
        <v>0</v>
      </c>
      <c r="AV283" s="288">
        <f t="shared" si="97"/>
        <v>0</v>
      </c>
      <c r="AW283" s="288">
        <f t="shared" si="97"/>
        <v>0</v>
      </c>
      <c r="AX283" s="288">
        <f t="shared" si="97"/>
        <v>0</v>
      </c>
      <c r="AY283" s="288">
        <f t="shared" si="97"/>
        <v>0</v>
      </c>
      <c r="AZ283" s="288">
        <f t="shared" si="97"/>
        <v>0</v>
      </c>
      <c r="BA283" s="334"/>
    </row>
    <row r="284" spans="1:55" ht="15">
      <c r="B284" s="321" t="s">
        <v>909</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2140267.8016030001</v>
      </c>
      <c r="AN284" s="288">
        <f>SUMPRODUCT($N$160:$N$263,AN160:AN263)</f>
        <v>419507.32500000001</v>
      </c>
      <c r="AO284" s="288">
        <f>IF(AO159="kW",SUMPRODUCT($U$160:$U$263,$AF$160:$AF$263,AO160:AO263),SUMPRODUCT($N$160:$N$263,AO160:AO263))</f>
        <v>13949.8074132</v>
      </c>
      <c r="AP284" s="288">
        <f t="shared" ref="AP284:AZ284" si="98">IF(AP159="kW",SUMPRODUCT($U$160:$U$263,$AF$160:$AF$263,AP160:AP263),SUMPRODUCT($N$160:$N$263,AP160:AP263))</f>
        <v>7149.6483227999997</v>
      </c>
      <c r="AQ284" s="288">
        <f t="shared" si="98"/>
        <v>0</v>
      </c>
      <c r="AR284" s="288">
        <f t="shared" si="98"/>
        <v>0</v>
      </c>
      <c r="AS284" s="288">
        <f t="shared" si="98"/>
        <v>0</v>
      </c>
      <c r="AT284" s="288">
        <f t="shared" si="98"/>
        <v>0</v>
      </c>
      <c r="AU284" s="288">
        <f t="shared" si="98"/>
        <v>0</v>
      </c>
      <c r="AV284" s="288">
        <f t="shared" si="98"/>
        <v>0</v>
      </c>
      <c r="AW284" s="288">
        <f t="shared" si="98"/>
        <v>0</v>
      </c>
      <c r="AX284" s="288">
        <f t="shared" si="98"/>
        <v>0</v>
      </c>
      <c r="AY284" s="288">
        <f t="shared" si="98"/>
        <v>0</v>
      </c>
      <c r="AZ284" s="288">
        <f t="shared" si="98"/>
        <v>0</v>
      </c>
      <c r="BA284" s="334"/>
    </row>
    <row r="285" spans="1:55" ht="15">
      <c r="B285" s="321" t="s">
        <v>910</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2132496.4289410003</v>
      </c>
      <c r="AN285" s="288">
        <f>SUMPRODUCT($O$160:$O$263,AN160:AN263)</f>
        <v>419507.32500000001</v>
      </c>
      <c r="AO285" s="288">
        <f>IF(AO159="kW",SUMPRODUCT($U$160:$U$263,$AG$160:$AG$263,AO160:AO263),SUMPRODUCT($O$160:$O$263,AO160:AO263))</f>
        <v>13936.431013200001</v>
      </c>
      <c r="AP285" s="288">
        <f t="shared" ref="AP285:AZ285" si="99">IF(AP159="kW",SUMPRODUCT($U$160:$U$263,$AG$160:$AG$263,AP160:AP263),SUMPRODUCT($O$160:$O$263,AP160:AP263))</f>
        <v>7143.3447227999995</v>
      </c>
      <c r="AQ285" s="288">
        <f t="shared" si="99"/>
        <v>0</v>
      </c>
      <c r="AR285" s="288">
        <f t="shared" si="99"/>
        <v>0</v>
      </c>
      <c r="AS285" s="288">
        <f t="shared" si="99"/>
        <v>0</v>
      </c>
      <c r="AT285" s="288">
        <f t="shared" si="99"/>
        <v>0</v>
      </c>
      <c r="AU285" s="288">
        <f t="shared" si="99"/>
        <v>0</v>
      </c>
      <c r="AV285" s="288">
        <f t="shared" si="99"/>
        <v>0</v>
      </c>
      <c r="AW285" s="288">
        <f t="shared" si="99"/>
        <v>0</v>
      </c>
      <c r="AX285" s="288">
        <f t="shared" si="99"/>
        <v>0</v>
      </c>
      <c r="AY285" s="288">
        <f t="shared" si="99"/>
        <v>0</v>
      </c>
      <c r="AZ285" s="288">
        <f t="shared" si="99"/>
        <v>0</v>
      </c>
      <c r="BA285" s="334"/>
    </row>
    <row r="286" spans="1:55" ht="15">
      <c r="B286" s="321" t="s">
        <v>911</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2126390.3128510001</v>
      </c>
      <c r="AN286" s="288">
        <f>SUMPRODUCT($P$160:$P$263,AN160:AN263)</f>
        <v>0</v>
      </c>
      <c r="AO286" s="288">
        <f>IF(AO159="kW",SUMPRODUCT($U$160:$U$263,$AH$160:$AH$263,AO160:AO263),SUMPRODUCT($P$160:$P$263,AO160:AO263))</f>
        <v>8358.1991052000012</v>
      </c>
      <c r="AP286" s="288">
        <f t="shared" ref="AP286:AZ286" si="100">IF(AP159="kW",SUMPRODUCT($U$160:$U$263,$AH$160:$AH$263,AP160:AP263),SUMPRODUCT($P$160:$P$263,AP160:AP263))</f>
        <v>3164.5423907999998</v>
      </c>
      <c r="AQ286" s="288">
        <f t="shared" si="100"/>
        <v>0</v>
      </c>
      <c r="AR286" s="288">
        <f t="shared" si="100"/>
        <v>0</v>
      </c>
      <c r="AS286" s="288">
        <f t="shared" si="100"/>
        <v>0</v>
      </c>
      <c r="AT286" s="288">
        <f t="shared" si="100"/>
        <v>0</v>
      </c>
      <c r="AU286" s="288">
        <f t="shared" si="100"/>
        <v>0</v>
      </c>
      <c r="AV286" s="288">
        <f t="shared" si="100"/>
        <v>0</v>
      </c>
      <c r="AW286" s="288">
        <f t="shared" si="100"/>
        <v>0</v>
      </c>
      <c r="AX286" s="288">
        <f t="shared" si="100"/>
        <v>0</v>
      </c>
      <c r="AY286" s="288">
        <f t="shared" si="100"/>
        <v>0</v>
      </c>
      <c r="AZ286" s="288">
        <f t="shared" si="100"/>
        <v>0</v>
      </c>
      <c r="BA286" s="334"/>
    </row>
    <row r="287" spans="1:55" ht="15">
      <c r="B287" s="321" t="s">
        <v>912</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2112173.9192020004</v>
      </c>
      <c r="AN287" s="288">
        <f>SUMPRODUCT($Q$160:$Q263,AN160:AN263)</f>
        <v>0</v>
      </c>
      <c r="AO287" s="288">
        <f>IF(AO159="kW",SUMPRODUCT($U$160:$U$263,$AI$160:$AI$263,AO160:AO263),SUMPRODUCT($Q$160:$Q$263,AO160:AO263))</f>
        <v>7433.1338088000002</v>
      </c>
      <c r="AP287" s="288">
        <f t="shared" ref="AP287:AZ287" si="101">IF(AP159="kW",SUMPRODUCT($U$160:$U$263,$AI$160:$AI$263,AP160:AP263),SUMPRODUCT($Q$160:$Q$263,AP160:AP263))</f>
        <v>2201.7193272</v>
      </c>
      <c r="AQ287" s="288">
        <f t="shared" si="101"/>
        <v>0</v>
      </c>
      <c r="AR287" s="288">
        <f t="shared" si="101"/>
        <v>0</v>
      </c>
      <c r="AS287" s="288">
        <f t="shared" si="101"/>
        <v>0</v>
      </c>
      <c r="AT287" s="288">
        <f t="shared" si="101"/>
        <v>0</v>
      </c>
      <c r="AU287" s="288">
        <f t="shared" si="101"/>
        <v>0</v>
      </c>
      <c r="AV287" s="288">
        <f t="shared" si="101"/>
        <v>0</v>
      </c>
      <c r="AW287" s="288">
        <f t="shared" si="101"/>
        <v>0</v>
      </c>
      <c r="AX287" s="288">
        <f t="shared" si="101"/>
        <v>0</v>
      </c>
      <c r="AY287" s="288">
        <f t="shared" si="101"/>
        <v>0</v>
      </c>
      <c r="AZ287" s="288">
        <f t="shared" si="101"/>
        <v>0</v>
      </c>
      <c r="BA287" s="334"/>
    </row>
    <row r="288" spans="1:55" ht="15">
      <c r="B288" s="321" t="s">
        <v>913</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2083823.9192020004</v>
      </c>
      <c r="AN288" s="288">
        <f>SUMPRODUCT($R$160:$R$263,AN160:AN263)</f>
        <v>0</v>
      </c>
      <c r="AO288" s="288">
        <f>IF(AO159="kW",SUMPRODUCT($U$160:$U$263,$AJ$160:$AJ$263,AO160:AO263),SUMPRODUCT($R$160:$R$263,AO160:AO263))</f>
        <v>6707.7773928000006</v>
      </c>
      <c r="AP288" s="288">
        <f t="shared" ref="AP288:AZ288" si="102">IF(AP159="kW",SUMPRODUCT($U$160:$U$263,$AJ$160:$AJ$263,AP160:AP263),SUMPRODUCT($R$160:$R$263,AP160:AP263))</f>
        <v>2201.7193272</v>
      </c>
      <c r="AQ288" s="288">
        <f t="shared" si="102"/>
        <v>0</v>
      </c>
      <c r="AR288" s="288">
        <f t="shared" si="102"/>
        <v>0</v>
      </c>
      <c r="AS288" s="288">
        <f t="shared" si="102"/>
        <v>0</v>
      </c>
      <c r="AT288" s="288">
        <f t="shared" si="102"/>
        <v>0</v>
      </c>
      <c r="AU288" s="288">
        <f t="shared" si="102"/>
        <v>0</v>
      </c>
      <c r="AV288" s="288">
        <f t="shared" si="102"/>
        <v>0</v>
      </c>
      <c r="AW288" s="288">
        <f t="shared" si="102"/>
        <v>0</v>
      </c>
      <c r="AX288" s="288">
        <f t="shared" si="102"/>
        <v>0</v>
      </c>
      <c r="AY288" s="288">
        <f t="shared" si="102"/>
        <v>0</v>
      </c>
      <c r="AZ288" s="288">
        <f t="shared" si="102"/>
        <v>0</v>
      </c>
      <c r="BA288" s="334"/>
    </row>
    <row r="289" spans="1:53" ht="15">
      <c r="B289" s="377" t="s">
        <v>914</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2079253.837885</v>
      </c>
      <c r="AN289" s="323">
        <f>SUMPRODUCT($S$160:$S$263,AN160:AN263)</f>
        <v>0</v>
      </c>
      <c r="AO289" s="323">
        <f>IF(AO159="kW",SUMPRODUCT($U$160:$U$263,$AK$160:$AK$263,AO160:AO263),SUMPRODUCT($S$160:$S$263,AO160:AO263))</f>
        <v>4021.9679846399999</v>
      </c>
      <c r="AP289" s="323">
        <f t="shared" ref="AP289:AZ289" si="103">IF(AP159="kW",SUMPRODUCT($U$160:$U$263,$AK$160:$AK$263,AP160:AP263),SUMPRODUCT($S$160:$S$263,AP160:AP263))</f>
        <v>489.15035136</v>
      </c>
      <c r="AQ289" s="323">
        <f t="shared" si="103"/>
        <v>0</v>
      </c>
      <c r="AR289" s="323">
        <f t="shared" si="103"/>
        <v>0</v>
      </c>
      <c r="AS289" s="323">
        <f t="shared" si="103"/>
        <v>0</v>
      </c>
      <c r="AT289" s="323">
        <f t="shared" si="103"/>
        <v>0</v>
      </c>
      <c r="AU289" s="323">
        <f t="shared" si="103"/>
        <v>0</v>
      </c>
      <c r="AV289" s="323">
        <f t="shared" si="103"/>
        <v>0</v>
      </c>
      <c r="AW289" s="323">
        <f t="shared" si="103"/>
        <v>0</v>
      </c>
      <c r="AX289" s="323">
        <f t="shared" si="103"/>
        <v>0</v>
      </c>
      <c r="AY289" s="323">
        <f t="shared" si="103"/>
        <v>0</v>
      </c>
      <c r="AZ289" s="323">
        <f t="shared" si="103"/>
        <v>0</v>
      </c>
      <c r="BA289" s="382"/>
    </row>
    <row r="290" spans="1:53" ht="18.75" customHeight="1">
      <c r="B290" s="364" t="s">
        <v>588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35" t="s">
        <v>211</v>
      </c>
      <c r="C293" s="937" t="s">
        <v>33</v>
      </c>
      <c r="D293" s="281" t="s">
        <v>421</v>
      </c>
      <c r="E293" s="941" t="s">
        <v>209</v>
      </c>
      <c r="F293" s="942"/>
      <c r="G293" s="942"/>
      <c r="H293" s="942"/>
      <c r="I293" s="942"/>
      <c r="J293" s="942"/>
      <c r="K293" s="942"/>
      <c r="L293" s="942"/>
      <c r="M293" s="942"/>
      <c r="N293" s="942"/>
      <c r="O293" s="942"/>
      <c r="P293" s="942"/>
      <c r="Q293" s="942"/>
      <c r="R293" s="942"/>
      <c r="S293" s="942"/>
      <c r="T293" s="943"/>
      <c r="U293" s="939" t="s">
        <v>213</v>
      </c>
      <c r="V293" s="281" t="s">
        <v>422</v>
      </c>
      <c r="W293" s="932" t="s">
        <v>212</v>
      </c>
      <c r="X293" s="933"/>
      <c r="Y293" s="933"/>
      <c r="Z293" s="933"/>
      <c r="AA293" s="933"/>
      <c r="AB293" s="933"/>
      <c r="AC293" s="933"/>
      <c r="AD293" s="933"/>
      <c r="AE293" s="933"/>
      <c r="AF293" s="933"/>
      <c r="AG293" s="933"/>
      <c r="AH293" s="933"/>
      <c r="AI293" s="933"/>
      <c r="AJ293" s="933"/>
      <c r="AK293" s="933"/>
      <c r="AL293" s="944"/>
      <c r="AM293" s="932" t="s">
        <v>242</v>
      </c>
      <c r="AN293" s="933"/>
      <c r="AO293" s="933"/>
      <c r="AP293" s="933"/>
      <c r="AQ293" s="933"/>
      <c r="AR293" s="933"/>
      <c r="AS293" s="933"/>
      <c r="AT293" s="933"/>
      <c r="AU293" s="933"/>
      <c r="AV293" s="933"/>
      <c r="AW293" s="933"/>
      <c r="AX293" s="933"/>
      <c r="AY293" s="933"/>
      <c r="AZ293" s="933"/>
      <c r="BA293" s="934"/>
    </row>
    <row r="294" spans="1:53" ht="60.75" customHeight="1">
      <c r="B294" s="936"/>
      <c r="C294" s="938"/>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40"/>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General Service 50 to 4,999 kW</v>
      </c>
      <c r="AP294" s="282" t="str">
        <f>'1.  LRAMVA Summary'!G53</f>
        <v>Large Use</v>
      </c>
      <c r="AQ294" s="282" t="str">
        <f>'1.  LRAMVA Summary'!H53</f>
        <v>Large Use 2</v>
      </c>
      <c r="AR294" s="282" t="str">
        <f>'1.  LRAMVA Summary'!I53</f>
        <v>Street Lighting</v>
      </c>
      <c r="AS294" s="282" t="str">
        <f>'1.  LRAMVA Summary'!J53</f>
        <v>Unmetered Scattered Load</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kWh</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outlineLevel="1">
      <c r="A296" s="498">
        <v>1</v>
      </c>
      <c r="B296" s="291" t="s">
        <v>1</v>
      </c>
      <c r="C296" s="288" t="s">
        <v>25</v>
      </c>
      <c r="D296" s="292">
        <v>373209</v>
      </c>
      <c r="E296" s="292">
        <v>373208.64999999997</v>
      </c>
      <c r="F296" s="292">
        <v>373208.64999999997</v>
      </c>
      <c r="G296" s="292">
        <v>371875.57</v>
      </c>
      <c r="H296" s="292">
        <v>221984.91999999998</v>
      </c>
      <c r="I296" s="292">
        <v>0</v>
      </c>
      <c r="J296" s="292">
        <v>0</v>
      </c>
      <c r="K296" s="292">
        <v>0</v>
      </c>
      <c r="L296" s="292">
        <v>0</v>
      </c>
      <c r="M296" s="292">
        <v>0</v>
      </c>
      <c r="N296" s="292">
        <v>0</v>
      </c>
      <c r="O296" s="292">
        <v>0</v>
      </c>
      <c r="P296" s="292">
        <v>0</v>
      </c>
      <c r="Q296" s="292">
        <v>0</v>
      </c>
      <c r="R296" s="292">
        <v>0</v>
      </c>
      <c r="S296" s="292">
        <v>0</v>
      </c>
      <c r="T296" s="292">
        <v>0</v>
      </c>
      <c r="U296" s="288"/>
      <c r="V296" s="292">
        <v>57</v>
      </c>
      <c r="W296" s="292">
        <v>57.46</v>
      </c>
      <c r="X296" s="292">
        <v>57.46</v>
      </c>
      <c r="Y296" s="292">
        <v>56.1</v>
      </c>
      <c r="Z296" s="292">
        <v>32.610000000000007</v>
      </c>
      <c r="AA296" s="292">
        <v>0</v>
      </c>
      <c r="AB296" s="292">
        <v>0</v>
      </c>
      <c r="AC296" s="292">
        <v>0</v>
      </c>
      <c r="AD296" s="292">
        <v>0</v>
      </c>
      <c r="AE296" s="292">
        <v>0</v>
      </c>
      <c r="AF296" s="292">
        <v>0</v>
      </c>
      <c r="AG296" s="292">
        <v>0</v>
      </c>
      <c r="AH296" s="292">
        <v>0</v>
      </c>
      <c r="AI296" s="292">
        <v>0</v>
      </c>
      <c r="AJ296" s="292">
        <v>0</v>
      </c>
      <c r="AK296" s="292">
        <v>0</v>
      </c>
      <c r="AL296" s="292">
        <v>0</v>
      </c>
      <c r="AM296" s="406">
        <v>1</v>
      </c>
      <c r="AN296" s="406"/>
      <c r="AO296" s="406"/>
      <c r="AP296" s="406"/>
      <c r="AQ296" s="406"/>
      <c r="AR296" s="406"/>
      <c r="AS296" s="406"/>
      <c r="AT296" s="406"/>
      <c r="AU296" s="406"/>
      <c r="AV296" s="406"/>
      <c r="AW296" s="406"/>
      <c r="AX296" s="406"/>
      <c r="AY296" s="406"/>
      <c r="AZ296" s="406"/>
      <c r="BA296" s="293">
        <f>SUM(AM296:AZ296)</f>
        <v>1</v>
      </c>
    </row>
    <row r="297" spans="1:53" ht="15"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v>1</v>
      </c>
      <c r="AN297" s="407">
        <v>0</v>
      </c>
      <c r="AO297" s="407">
        <v>0</v>
      </c>
      <c r="AP297" s="407">
        <v>0</v>
      </c>
      <c r="AQ297" s="407">
        <v>0</v>
      </c>
      <c r="AR297" s="407">
        <v>0</v>
      </c>
      <c r="AS297" s="407">
        <v>0</v>
      </c>
      <c r="AT297" s="407">
        <f t="shared" ref="AT297:AZ297" si="104">AT296</f>
        <v>0</v>
      </c>
      <c r="AU297" s="407">
        <f t="shared" si="104"/>
        <v>0</v>
      </c>
      <c r="AV297" s="407">
        <f t="shared" si="104"/>
        <v>0</v>
      </c>
      <c r="AW297" s="407">
        <f t="shared" si="104"/>
        <v>0</v>
      </c>
      <c r="AX297" s="407">
        <f t="shared" si="104"/>
        <v>0</v>
      </c>
      <c r="AY297" s="407">
        <f t="shared" si="104"/>
        <v>0</v>
      </c>
      <c r="AZ297" s="407">
        <f t="shared" si="104"/>
        <v>0</v>
      </c>
      <c r="BA297" s="294"/>
    </row>
    <row r="298" spans="1:53" ht="15.75"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outlineLevel="1">
      <c r="A299" s="498">
        <v>2</v>
      </c>
      <c r="B299" s="291" t="s">
        <v>2</v>
      </c>
      <c r="C299" s="288" t="s">
        <v>25</v>
      </c>
      <c r="D299" s="292">
        <v>65760</v>
      </c>
      <c r="E299" s="292">
        <v>65760.3</v>
      </c>
      <c r="F299" s="292">
        <v>65760.3</v>
      </c>
      <c r="G299" s="292">
        <v>65760.3</v>
      </c>
      <c r="H299" s="292" t="s">
        <v>1015</v>
      </c>
      <c r="I299" s="292" t="s">
        <v>1015</v>
      </c>
      <c r="J299" s="292" t="s">
        <v>1015</v>
      </c>
      <c r="K299" s="292" t="s">
        <v>1015</v>
      </c>
      <c r="L299" s="292" t="s">
        <v>1015</v>
      </c>
      <c r="M299" s="292" t="s">
        <v>1015</v>
      </c>
      <c r="N299" s="292" t="s">
        <v>1127</v>
      </c>
      <c r="O299" s="292" t="s">
        <v>1127</v>
      </c>
      <c r="P299" s="292" t="s">
        <v>1127</v>
      </c>
      <c r="Q299" s="292" t="s">
        <v>1127</v>
      </c>
      <c r="R299" s="292" t="s">
        <v>1127</v>
      </c>
      <c r="S299" s="292" t="s">
        <v>1127</v>
      </c>
      <c r="T299" s="292" t="s">
        <v>1127</v>
      </c>
      <c r="U299" s="288"/>
      <c r="V299" s="292">
        <v>37</v>
      </c>
      <c r="W299" s="292">
        <v>36.880000000000003</v>
      </c>
      <c r="X299" s="292">
        <v>36.880000000000003</v>
      </c>
      <c r="Y299" s="292">
        <v>36.880000000000003</v>
      </c>
      <c r="Z299" s="292" t="s">
        <v>1016</v>
      </c>
      <c r="AA299" s="292" t="s">
        <v>1016</v>
      </c>
      <c r="AB299" s="292" t="s">
        <v>1016</v>
      </c>
      <c r="AC299" s="292" t="s">
        <v>1016</v>
      </c>
      <c r="AD299" s="292" t="s">
        <v>1016</v>
      </c>
      <c r="AE299" s="292" t="s">
        <v>1016</v>
      </c>
      <c r="AF299" s="292" t="s">
        <v>1016</v>
      </c>
      <c r="AG299" s="292" t="s">
        <v>1016</v>
      </c>
      <c r="AH299" s="292" t="s">
        <v>1016</v>
      </c>
      <c r="AI299" s="292" t="s">
        <v>1016</v>
      </c>
      <c r="AJ299" s="292" t="s">
        <v>1016</v>
      </c>
      <c r="AK299" s="292" t="s">
        <v>1016</v>
      </c>
      <c r="AL299" s="292" t="s">
        <v>1016</v>
      </c>
      <c r="AM299" s="406">
        <v>1</v>
      </c>
      <c r="AN299" s="406"/>
      <c r="AO299" s="406"/>
      <c r="AP299" s="406"/>
      <c r="AQ299" s="406"/>
      <c r="AR299" s="406"/>
      <c r="AS299" s="406"/>
      <c r="AT299" s="406"/>
      <c r="AU299" s="406"/>
      <c r="AV299" s="406"/>
      <c r="AW299" s="406"/>
      <c r="AX299" s="406"/>
      <c r="AY299" s="406"/>
      <c r="AZ299" s="406"/>
      <c r="BA299" s="293">
        <f>SUM(AM299:AZ299)</f>
        <v>1</v>
      </c>
    </row>
    <row r="300" spans="1:53" ht="15"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v>1</v>
      </c>
      <c r="AN300" s="407">
        <v>0</v>
      </c>
      <c r="AO300" s="407">
        <v>0</v>
      </c>
      <c r="AP300" s="407">
        <v>0</v>
      </c>
      <c r="AQ300" s="407">
        <v>0</v>
      </c>
      <c r="AR300" s="407">
        <v>0</v>
      </c>
      <c r="AS300" s="407">
        <v>0</v>
      </c>
      <c r="AT300" s="407">
        <f t="shared" ref="AT300:AZ300" si="105">AT299</f>
        <v>0</v>
      </c>
      <c r="AU300" s="407">
        <f t="shared" si="105"/>
        <v>0</v>
      </c>
      <c r="AV300" s="407">
        <f t="shared" si="105"/>
        <v>0</v>
      </c>
      <c r="AW300" s="407">
        <f t="shared" si="105"/>
        <v>0</v>
      </c>
      <c r="AX300" s="407">
        <f t="shared" si="105"/>
        <v>0</v>
      </c>
      <c r="AY300" s="407">
        <f t="shared" si="105"/>
        <v>0</v>
      </c>
      <c r="AZ300" s="407">
        <f t="shared" si="105"/>
        <v>0</v>
      </c>
      <c r="BA300" s="294"/>
    </row>
    <row r="301" spans="1:53" ht="15.75"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outlineLevel="1">
      <c r="A302" s="498">
        <v>3</v>
      </c>
      <c r="B302" s="291" t="s">
        <v>3</v>
      </c>
      <c r="C302" s="288" t="s">
        <v>25</v>
      </c>
      <c r="D302" s="292">
        <v>1639842</v>
      </c>
      <c r="E302" s="292">
        <v>1639841.84</v>
      </c>
      <c r="F302" s="292">
        <v>1639841.84</v>
      </c>
      <c r="G302" s="292">
        <v>1639841.84</v>
      </c>
      <c r="H302" s="292">
        <v>1639841.84</v>
      </c>
      <c r="I302" s="292">
        <v>1639841.84</v>
      </c>
      <c r="J302" s="292">
        <v>1639841.84</v>
      </c>
      <c r="K302" s="292">
        <v>1639841.84</v>
      </c>
      <c r="L302" s="292">
        <v>1639841.84</v>
      </c>
      <c r="M302" s="292">
        <v>1639841.84</v>
      </c>
      <c r="N302" s="292">
        <v>1639841.84</v>
      </c>
      <c r="O302" s="292">
        <v>1639841.84</v>
      </c>
      <c r="P302" s="292">
        <v>1639841.84</v>
      </c>
      <c r="Q302" s="292">
        <v>1639841.84</v>
      </c>
      <c r="R302" s="292">
        <v>1639841.84</v>
      </c>
      <c r="S302" s="292">
        <v>1639841.84</v>
      </c>
      <c r="T302" s="292">
        <v>1639841.84</v>
      </c>
      <c r="U302" s="288"/>
      <c r="V302" s="292">
        <v>974</v>
      </c>
      <c r="W302" s="292">
        <v>974.32999999999993</v>
      </c>
      <c r="X302" s="292">
        <v>974.32999999999993</v>
      </c>
      <c r="Y302" s="292">
        <v>974.32999999999993</v>
      </c>
      <c r="Z302" s="292">
        <v>974.32999999999993</v>
      </c>
      <c r="AA302" s="292">
        <v>974.32999999999993</v>
      </c>
      <c r="AB302" s="292">
        <v>974.32999999999993</v>
      </c>
      <c r="AC302" s="292">
        <v>974.32999999999993</v>
      </c>
      <c r="AD302" s="292">
        <v>974.32999999999993</v>
      </c>
      <c r="AE302" s="292">
        <v>974.32999999999993</v>
      </c>
      <c r="AF302" s="292">
        <v>974.32999999999993</v>
      </c>
      <c r="AG302" s="292">
        <v>974.32999999999993</v>
      </c>
      <c r="AH302" s="292">
        <v>974.32999999999993</v>
      </c>
      <c r="AI302" s="292">
        <v>974.32999999999993</v>
      </c>
      <c r="AJ302" s="292">
        <v>974.32999999999993</v>
      </c>
      <c r="AK302" s="292">
        <v>974.32999999999993</v>
      </c>
      <c r="AL302" s="292">
        <v>974.32999999999993</v>
      </c>
      <c r="AM302" s="406">
        <v>1</v>
      </c>
      <c r="AN302" s="406"/>
      <c r="AO302" s="406"/>
      <c r="AP302" s="406"/>
      <c r="AQ302" s="406"/>
      <c r="AR302" s="406"/>
      <c r="AS302" s="406"/>
      <c r="AT302" s="406"/>
      <c r="AU302" s="406"/>
      <c r="AV302" s="406"/>
      <c r="AW302" s="406"/>
      <c r="AX302" s="406"/>
      <c r="AY302" s="406"/>
      <c r="AZ302" s="406"/>
      <c r="BA302" s="293">
        <f>SUM(AM302:AZ302)</f>
        <v>1</v>
      </c>
    </row>
    <row r="303" spans="1:53" ht="15" outlineLevel="1">
      <c r="B303" s="291" t="s">
        <v>248</v>
      </c>
      <c r="C303" s="288" t="s">
        <v>163</v>
      </c>
      <c r="D303" s="292">
        <v>95215</v>
      </c>
      <c r="E303" s="292">
        <v>95215.21</v>
      </c>
      <c r="F303" s="292">
        <v>95215.21</v>
      </c>
      <c r="G303" s="292">
        <v>95215.21</v>
      </c>
      <c r="H303" s="292">
        <v>95215.21</v>
      </c>
      <c r="I303" s="292">
        <v>95215.21</v>
      </c>
      <c r="J303" s="292">
        <v>95215.21</v>
      </c>
      <c r="K303" s="292">
        <v>95215.21</v>
      </c>
      <c r="L303" s="292">
        <v>95215.21</v>
      </c>
      <c r="M303" s="292">
        <v>95215.21</v>
      </c>
      <c r="N303" s="292">
        <v>95215.21</v>
      </c>
      <c r="O303" s="292">
        <v>95215.21</v>
      </c>
      <c r="P303" s="292">
        <v>95215.21</v>
      </c>
      <c r="Q303" s="292">
        <v>95215.21</v>
      </c>
      <c r="R303" s="292">
        <v>95215.21</v>
      </c>
      <c r="S303" s="292">
        <v>95215.21</v>
      </c>
      <c r="T303" s="292">
        <v>95215.21</v>
      </c>
      <c r="U303" s="464"/>
      <c r="V303" s="292">
        <v>55</v>
      </c>
      <c r="W303" s="292">
        <v>54.73</v>
      </c>
      <c r="X303" s="292">
        <v>54.73</v>
      </c>
      <c r="Y303" s="292">
        <v>54.73</v>
      </c>
      <c r="Z303" s="292">
        <v>54.73</v>
      </c>
      <c r="AA303" s="292">
        <v>54.73</v>
      </c>
      <c r="AB303" s="292">
        <v>54.73</v>
      </c>
      <c r="AC303" s="292">
        <v>54.73</v>
      </c>
      <c r="AD303" s="292">
        <v>54.73</v>
      </c>
      <c r="AE303" s="292">
        <v>54.73</v>
      </c>
      <c r="AF303" s="292">
        <v>54.73</v>
      </c>
      <c r="AG303" s="292">
        <v>54.73</v>
      </c>
      <c r="AH303" s="292">
        <v>54.73</v>
      </c>
      <c r="AI303" s="292">
        <v>54.73</v>
      </c>
      <c r="AJ303" s="292">
        <v>54.73</v>
      </c>
      <c r="AK303" s="292">
        <v>54.73</v>
      </c>
      <c r="AL303" s="292">
        <v>54.73</v>
      </c>
      <c r="AM303" s="407">
        <v>1</v>
      </c>
      <c r="AN303" s="407">
        <v>0</v>
      </c>
      <c r="AO303" s="407">
        <v>0</v>
      </c>
      <c r="AP303" s="407">
        <v>0</v>
      </c>
      <c r="AQ303" s="407">
        <v>0</v>
      </c>
      <c r="AR303" s="407">
        <v>0</v>
      </c>
      <c r="AS303" s="407">
        <v>0</v>
      </c>
      <c r="AT303" s="407">
        <f t="shared" ref="AT303:AZ303" si="106">AT302</f>
        <v>0</v>
      </c>
      <c r="AU303" s="407">
        <f t="shared" si="106"/>
        <v>0</v>
      </c>
      <c r="AV303" s="407">
        <f t="shared" si="106"/>
        <v>0</v>
      </c>
      <c r="AW303" s="407">
        <f t="shared" si="106"/>
        <v>0</v>
      </c>
      <c r="AX303" s="407">
        <f t="shared" si="106"/>
        <v>0</v>
      </c>
      <c r="AY303" s="407">
        <f t="shared" si="106"/>
        <v>0</v>
      </c>
      <c r="AZ303" s="407">
        <f t="shared" si="106"/>
        <v>0</v>
      </c>
      <c r="BA303" s="294"/>
    </row>
    <row r="304" spans="1:53" ht="15"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outlineLevel="1">
      <c r="A305" s="498">
        <v>4</v>
      </c>
      <c r="B305" s="291" t="s">
        <v>4</v>
      </c>
      <c r="C305" s="288" t="s">
        <v>25</v>
      </c>
      <c r="D305" s="292">
        <v>311606</v>
      </c>
      <c r="E305" s="292">
        <v>311605.62</v>
      </c>
      <c r="F305" s="292">
        <v>299597.62</v>
      </c>
      <c r="G305" s="292">
        <v>253821.01</v>
      </c>
      <c r="H305" s="292">
        <v>253821.01</v>
      </c>
      <c r="I305" s="292">
        <v>253821.01</v>
      </c>
      <c r="J305" s="292">
        <v>253821.01</v>
      </c>
      <c r="K305" s="292">
        <v>253609.48</v>
      </c>
      <c r="L305" s="292">
        <v>184416.72</v>
      </c>
      <c r="M305" s="292">
        <v>184416.72</v>
      </c>
      <c r="N305" s="292">
        <v>167680.19</v>
      </c>
      <c r="O305" s="292">
        <v>165292.35</v>
      </c>
      <c r="P305" s="292">
        <v>165292.35</v>
      </c>
      <c r="Q305" s="292">
        <v>164612.85999999999</v>
      </c>
      <c r="R305" s="292">
        <v>164612.85999999999</v>
      </c>
      <c r="S305" s="292">
        <v>164473.54</v>
      </c>
      <c r="T305" s="292">
        <v>159391.09</v>
      </c>
      <c r="U305" s="288"/>
      <c r="V305" s="292">
        <v>21</v>
      </c>
      <c r="W305" s="292">
        <v>20.88</v>
      </c>
      <c r="X305" s="292">
        <v>20.13</v>
      </c>
      <c r="Y305" s="292">
        <v>17.260000000000002</v>
      </c>
      <c r="Z305" s="292">
        <v>17.260000000000002</v>
      </c>
      <c r="AA305" s="292">
        <v>17.260000000000002</v>
      </c>
      <c r="AB305" s="292">
        <v>17.260000000000002</v>
      </c>
      <c r="AC305" s="292">
        <v>17.23</v>
      </c>
      <c r="AD305" s="292">
        <v>12.89</v>
      </c>
      <c r="AE305" s="292">
        <v>12.89</v>
      </c>
      <c r="AF305" s="292">
        <v>10.35</v>
      </c>
      <c r="AG305" s="292">
        <v>10.35</v>
      </c>
      <c r="AH305" s="292">
        <v>10.35</v>
      </c>
      <c r="AI305" s="292">
        <v>10.34</v>
      </c>
      <c r="AJ305" s="292">
        <v>10.34</v>
      </c>
      <c r="AK305" s="292">
        <v>10.33</v>
      </c>
      <c r="AL305" s="292">
        <v>10.01</v>
      </c>
      <c r="AM305" s="406">
        <v>1</v>
      </c>
      <c r="AN305" s="406"/>
      <c r="AO305" s="406"/>
      <c r="AP305" s="406"/>
      <c r="AQ305" s="406"/>
      <c r="AR305" s="406"/>
      <c r="AS305" s="406"/>
      <c r="AT305" s="406"/>
      <c r="AU305" s="406"/>
      <c r="AV305" s="406"/>
      <c r="AW305" s="406"/>
      <c r="AX305" s="406"/>
      <c r="AY305" s="406"/>
      <c r="AZ305" s="406"/>
      <c r="BA305" s="293">
        <f>SUM(AM305:AZ305)</f>
        <v>1</v>
      </c>
    </row>
    <row r="306" spans="1:53" ht="15" outlineLevel="1">
      <c r="B306" s="291" t="s">
        <v>248</v>
      </c>
      <c r="C306" s="288" t="s">
        <v>163</v>
      </c>
      <c r="D306" s="292">
        <v>953</v>
      </c>
      <c r="E306" s="292">
        <v>953</v>
      </c>
      <c r="F306" s="292">
        <v>907</v>
      </c>
      <c r="G306" s="292">
        <v>784</v>
      </c>
      <c r="H306" s="292">
        <v>784</v>
      </c>
      <c r="I306" s="292">
        <v>784</v>
      </c>
      <c r="J306" s="292">
        <v>784</v>
      </c>
      <c r="K306" s="292">
        <v>784</v>
      </c>
      <c r="L306" s="292">
        <v>658</v>
      </c>
      <c r="M306" s="292">
        <v>658</v>
      </c>
      <c r="N306" s="292">
        <v>625</v>
      </c>
      <c r="O306" s="292">
        <v>625</v>
      </c>
      <c r="P306" s="292">
        <v>625</v>
      </c>
      <c r="Q306" s="292">
        <v>625</v>
      </c>
      <c r="R306" s="292">
        <v>625</v>
      </c>
      <c r="S306" s="292">
        <v>625</v>
      </c>
      <c r="T306" s="292">
        <v>329</v>
      </c>
      <c r="U306" s="464"/>
      <c r="V306" s="292"/>
      <c r="W306" s="292"/>
      <c r="X306" s="292"/>
      <c r="Y306" s="292"/>
      <c r="Z306" s="292"/>
      <c r="AA306" s="292"/>
      <c r="AB306" s="292"/>
      <c r="AC306" s="292"/>
      <c r="AD306" s="292"/>
      <c r="AE306" s="292"/>
      <c r="AF306" s="292"/>
      <c r="AG306" s="292"/>
      <c r="AH306" s="292"/>
      <c r="AI306" s="292"/>
      <c r="AJ306" s="292"/>
      <c r="AK306" s="292"/>
      <c r="AL306" s="292"/>
      <c r="AM306" s="407">
        <v>1</v>
      </c>
      <c r="AN306" s="407">
        <v>0</v>
      </c>
      <c r="AO306" s="407">
        <v>0</v>
      </c>
      <c r="AP306" s="407">
        <v>0</v>
      </c>
      <c r="AQ306" s="407">
        <v>0</v>
      </c>
      <c r="AR306" s="407">
        <v>0</v>
      </c>
      <c r="AS306" s="407">
        <v>0</v>
      </c>
      <c r="AT306" s="407">
        <f t="shared" ref="AT306:AZ306" si="107">AT305</f>
        <v>0</v>
      </c>
      <c r="AU306" s="407">
        <f t="shared" si="107"/>
        <v>0</v>
      </c>
      <c r="AV306" s="407">
        <f t="shared" si="107"/>
        <v>0</v>
      </c>
      <c r="AW306" s="407">
        <f t="shared" si="107"/>
        <v>0</v>
      </c>
      <c r="AX306" s="407">
        <f t="shared" si="107"/>
        <v>0</v>
      </c>
      <c r="AY306" s="407">
        <f t="shared" si="107"/>
        <v>0</v>
      </c>
      <c r="AZ306" s="407">
        <f t="shared" si="107"/>
        <v>0</v>
      </c>
      <c r="BA306" s="294"/>
    </row>
    <row r="307" spans="1:53" ht="15"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outlineLevel="1">
      <c r="A308" s="498">
        <v>5</v>
      </c>
      <c r="B308" s="291" t="s">
        <v>5</v>
      </c>
      <c r="C308" s="288" t="s">
        <v>25</v>
      </c>
      <c r="D308" s="292">
        <v>694555</v>
      </c>
      <c r="E308" s="292">
        <v>694555.22</v>
      </c>
      <c r="F308" s="292">
        <v>652706.59</v>
      </c>
      <c r="G308" s="292">
        <v>509887.86</v>
      </c>
      <c r="H308" s="292">
        <v>509887.86</v>
      </c>
      <c r="I308" s="292">
        <v>509887.86</v>
      </c>
      <c r="J308" s="292">
        <v>509887.86</v>
      </c>
      <c r="K308" s="292">
        <v>509286.98</v>
      </c>
      <c r="L308" s="292">
        <v>428280.77</v>
      </c>
      <c r="M308" s="292">
        <v>428280.77</v>
      </c>
      <c r="N308" s="292">
        <v>372673.35</v>
      </c>
      <c r="O308" s="292">
        <v>239592.95</v>
      </c>
      <c r="P308" s="292">
        <v>239592.95</v>
      </c>
      <c r="Q308" s="292">
        <v>226948.82</v>
      </c>
      <c r="R308" s="292">
        <v>226948.82</v>
      </c>
      <c r="S308" s="292">
        <v>225325.25</v>
      </c>
      <c r="T308" s="292">
        <v>194493.55</v>
      </c>
      <c r="U308" s="288"/>
      <c r="V308" s="292">
        <v>48</v>
      </c>
      <c r="W308" s="292">
        <v>47.85</v>
      </c>
      <c r="X308" s="292">
        <v>45.23</v>
      </c>
      <c r="Y308" s="292">
        <v>36.26</v>
      </c>
      <c r="Z308" s="292">
        <v>36.26</v>
      </c>
      <c r="AA308" s="292">
        <v>36.26</v>
      </c>
      <c r="AB308" s="292">
        <v>36.26</v>
      </c>
      <c r="AC308" s="292">
        <v>36.19</v>
      </c>
      <c r="AD308" s="292">
        <v>31.11</v>
      </c>
      <c r="AE308" s="292">
        <v>31.11</v>
      </c>
      <c r="AF308" s="292">
        <v>22.57</v>
      </c>
      <c r="AG308" s="292">
        <v>14.58</v>
      </c>
      <c r="AH308" s="292">
        <v>14.58</v>
      </c>
      <c r="AI308" s="292">
        <v>14.29</v>
      </c>
      <c r="AJ308" s="292">
        <v>14.29</v>
      </c>
      <c r="AK308" s="292">
        <v>14.15</v>
      </c>
      <c r="AL308" s="292">
        <v>12.21</v>
      </c>
      <c r="AM308" s="406">
        <v>1</v>
      </c>
      <c r="AN308" s="406"/>
      <c r="AO308" s="406"/>
      <c r="AP308" s="406"/>
      <c r="AQ308" s="406"/>
      <c r="AR308" s="406"/>
      <c r="AS308" s="406"/>
      <c r="AT308" s="406"/>
      <c r="AU308" s="406"/>
      <c r="AV308" s="406"/>
      <c r="AW308" s="406"/>
      <c r="AX308" s="406"/>
      <c r="AY308" s="406"/>
      <c r="AZ308" s="406"/>
      <c r="BA308" s="293">
        <f>SUM(AM308:AZ308)</f>
        <v>1</v>
      </c>
    </row>
    <row r="309" spans="1:53" ht="15"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v>1</v>
      </c>
      <c r="AN309" s="407">
        <v>0</v>
      </c>
      <c r="AO309" s="407">
        <v>0</v>
      </c>
      <c r="AP309" s="407">
        <v>0</v>
      </c>
      <c r="AQ309" s="407">
        <v>0</v>
      </c>
      <c r="AR309" s="407">
        <v>0</v>
      </c>
      <c r="AS309" s="407">
        <v>0</v>
      </c>
      <c r="AT309" s="407">
        <f t="shared" ref="AT309:AZ309" si="108">AT308</f>
        <v>0</v>
      </c>
      <c r="AU309" s="407">
        <f t="shared" si="108"/>
        <v>0</v>
      </c>
      <c r="AV309" s="407">
        <f t="shared" si="108"/>
        <v>0</v>
      </c>
      <c r="AW309" s="407">
        <f t="shared" si="108"/>
        <v>0</v>
      </c>
      <c r="AX309" s="407">
        <f t="shared" si="108"/>
        <v>0</v>
      </c>
      <c r="AY309" s="407">
        <f t="shared" si="108"/>
        <v>0</v>
      </c>
      <c r="AZ309" s="407">
        <f t="shared" si="108"/>
        <v>0</v>
      </c>
      <c r="BA309" s="294"/>
    </row>
    <row r="310" spans="1:53" ht="15"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v>0</v>
      </c>
      <c r="AN312" s="407">
        <v>0</v>
      </c>
      <c r="AO312" s="407">
        <v>0</v>
      </c>
      <c r="AP312" s="407">
        <v>0</v>
      </c>
      <c r="AQ312" s="407">
        <v>0</v>
      </c>
      <c r="AR312" s="407">
        <v>0</v>
      </c>
      <c r="AS312" s="407">
        <v>0</v>
      </c>
      <c r="AT312" s="407">
        <f t="shared" ref="AT312:AZ312" si="109">AT311</f>
        <v>0</v>
      </c>
      <c r="AU312" s="407">
        <f t="shared" si="109"/>
        <v>0</v>
      </c>
      <c r="AV312" s="407">
        <f t="shared" si="109"/>
        <v>0</v>
      </c>
      <c r="AW312" s="407">
        <f t="shared" si="109"/>
        <v>0</v>
      </c>
      <c r="AX312" s="407">
        <f t="shared" si="109"/>
        <v>0</v>
      </c>
      <c r="AY312" s="407">
        <f t="shared" si="109"/>
        <v>0</v>
      </c>
      <c r="AZ312" s="407">
        <f t="shared" si="109"/>
        <v>0</v>
      </c>
      <c r="BA312" s="294"/>
    </row>
    <row r="313" spans="1:53" ht="15"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outlineLevel="1">
      <c r="A314" s="498">
        <v>7</v>
      </c>
      <c r="B314" s="291" t="s">
        <v>42</v>
      </c>
      <c r="C314" s="288" t="s">
        <v>25</v>
      </c>
      <c r="D314" s="292">
        <v>11153</v>
      </c>
      <c r="E314" s="292"/>
      <c r="F314" s="292"/>
      <c r="G314" s="292"/>
      <c r="H314" s="292"/>
      <c r="I314" s="292"/>
      <c r="J314" s="292"/>
      <c r="K314" s="292"/>
      <c r="L314" s="292"/>
      <c r="M314" s="292"/>
      <c r="N314" s="292"/>
      <c r="O314" s="292"/>
      <c r="P314" s="292"/>
      <c r="Q314" s="292"/>
      <c r="R314" s="292"/>
      <c r="S314" s="292"/>
      <c r="T314" s="292"/>
      <c r="U314" s="288"/>
      <c r="V314" s="292">
        <v>3738</v>
      </c>
      <c r="W314" s="292"/>
      <c r="X314" s="292"/>
      <c r="Y314" s="292"/>
      <c r="Z314" s="292"/>
      <c r="AA314" s="292"/>
      <c r="AB314" s="292"/>
      <c r="AC314" s="292"/>
      <c r="AD314" s="292"/>
      <c r="AE314" s="292"/>
      <c r="AF314" s="292"/>
      <c r="AG314" s="292"/>
      <c r="AH314" s="292"/>
      <c r="AI314" s="292"/>
      <c r="AJ314" s="292"/>
      <c r="AK314" s="292"/>
      <c r="AL314" s="292"/>
      <c r="AM314" s="406">
        <v>1</v>
      </c>
      <c r="AN314" s="406"/>
      <c r="AO314" s="406"/>
      <c r="AP314" s="406"/>
      <c r="AQ314" s="406"/>
      <c r="AR314" s="406"/>
      <c r="AS314" s="406"/>
      <c r="AT314" s="406"/>
      <c r="AU314" s="406"/>
      <c r="AV314" s="406"/>
      <c r="AW314" s="406"/>
      <c r="AX314" s="406"/>
      <c r="AY314" s="406"/>
      <c r="AZ314" s="406"/>
      <c r="BA314" s="293">
        <f>SUM(AM314:AZ314)</f>
        <v>1</v>
      </c>
    </row>
    <row r="315" spans="1:53" ht="15"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v>1</v>
      </c>
      <c r="AN315" s="407">
        <v>0</v>
      </c>
      <c r="AO315" s="407">
        <v>0</v>
      </c>
      <c r="AP315" s="407">
        <v>0</v>
      </c>
      <c r="AQ315" s="407">
        <v>0</v>
      </c>
      <c r="AR315" s="407">
        <v>0</v>
      </c>
      <c r="AS315" s="407">
        <v>0</v>
      </c>
      <c r="AT315" s="407">
        <f t="shared" ref="AT315:AZ315" si="110">AT314</f>
        <v>0</v>
      </c>
      <c r="AU315" s="407">
        <f t="shared" si="110"/>
        <v>0</v>
      </c>
      <c r="AV315" s="407">
        <f t="shared" si="110"/>
        <v>0</v>
      </c>
      <c r="AW315" s="407">
        <f t="shared" si="110"/>
        <v>0</v>
      </c>
      <c r="AX315" s="407">
        <f t="shared" si="110"/>
        <v>0</v>
      </c>
      <c r="AY315" s="407">
        <f t="shared" si="110"/>
        <v>0</v>
      </c>
      <c r="AZ315" s="407">
        <f t="shared" si="110"/>
        <v>0</v>
      </c>
      <c r="BA315" s="294"/>
    </row>
    <row r="316" spans="1:53" ht="15"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v>0</v>
      </c>
      <c r="AN318" s="407">
        <v>0</v>
      </c>
      <c r="AO318" s="407">
        <v>0</v>
      </c>
      <c r="AP318" s="407">
        <v>0</v>
      </c>
      <c r="AQ318" s="407">
        <v>0</v>
      </c>
      <c r="AR318" s="407">
        <v>0</v>
      </c>
      <c r="AS318" s="407">
        <v>0</v>
      </c>
      <c r="AT318" s="407">
        <f t="shared" ref="AT318:AZ318" si="111">AT317</f>
        <v>0</v>
      </c>
      <c r="AU318" s="407">
        <f t="shared" si="111"/>
        <v>0</v>
      </c>
      <c r="AV318" s="407">
        <f t="shared" si="111"/>
        <v>0</v>
      </c>
      <c r="AW318" s="407">
        <f t="shared" si="111"/>
        <v>0</v>
      </c>
      <c r="AX318" s="407">
        <f t="shared" si="111"/>
        <v>0</v>
      </c>
      <c r="AY318" s="407">
        <f t="shared" si="111"/>
        <v>0</v>
      </c>
      <c r="AZ318" s="407">
        <f t="shared" si="111"/>
        <v>0</v>
      </c>
      <c r="BA318" s="294"/>
    </row>
    <row r="319" spans="1:53" s="280" customFormat="1" ht="15"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v>0</v>
      </c>
      <c r="AN321" s="407">
        <v>0</v>
      </c>
      <c r="AO321" s="407">
        <v>0</v>
      </c>
      <c r="AP321" s="407">
        <v>0</v>
      </c>
      <c r="AQ321" s="407">
        <v>0</v>
      </c>
      <c r="AR321" s="407">
        <v>0</v>
      </c>
      <c r="AS321" s="407">
        <v>0</v>
      </c>
      <c r="AT321" s="407">
        <f t="shared" ref="AT321:AZ321" si="112">AT320</f>
        <v>0</v>
      </c>
      <c r="AU321" s="407">
        <f t="shared" si="112"/>
        <v>0</v>
      </c>
      <c r="AV321" s="407">
        <f t="shared" si="112"/>
        <v>0</v>
      </c>
      <c r="AW321" s="407">
        <f t="shared" si="112"/>
        <v>0</v>
      </c>
      <c r="AX321" s="407">
        <f t="shared" si="112"/>
        <v>0</v>
      </c>
      <c r="AY321" s="407">
        <f t="shared" si="112"/>
        <v>0</v>
      </c>
      <c r="AZ321" s="407">
        <f t="shared" si="112"/>
        <v>0</v>
      </c>
      <c r="BA321" s="294"/>
    </row>
    <row r="322" spans="1:53" ht="15"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outlineLevel="1">
      <c r="A324" s="498">
        <v>10</v>
      </c>
      <c r="B324" s="307" t="s">
        <v>22</v>
      </c>
      <c r="C324" s="288" t="s">
        <v>25</v>
      </c>
      <c r="D324" s="292">
        <v>16367574</v>
      </c>
      <c r="E324" s="292">
        <v>16081472.52</v>
      </c>
      <c r="F324" s="292">
        <v>16026304.43</v>
      </c>
      <c r="G324" s="292">
        <v>15831594.42</v>
      </c>
      <c r="H324" s="292">
        <v>14987208.210000001</v>
      </c>
      <c r="I324" s="292">
        <v>14408587.35</v>
      </c>
      <c r="J324" s="292">
        <v>14408587.35</v>
      </c>
      <c r="K324" s="292">
        <v>14355091.24</v>
      </c>
      <c r="L324" s="292">
        <v>13955333.710000001</v>
      </c>
      <c r="M324" s="292">
        <v>10888140.609999999</v>
      </c>
      <c r="N324" s="292">
        <v>6761355.0700000003</v>
      </c>
      <c r="O324" s="292">
        <v>6317794.0300000003</v>
      </c>
      <c r="P324" s="292">
        <v>3221817.77</v>
      </c>
      <c r="Q324" s="292">
        <v>2242421.0699999998</v>
      </c>
      <c r="R324" s="292">
        <v>2242421.0699999998</v>
      </c>
      <c r="S324" s="292">
        <v>1871003.01</v>
      </c>
      <c r="T324" s="292">
        <v>341537.29</v>
      </c>
      <c r="U324" s="292">
        <v>12</v>
      </c>
      <c r="V324" s="292">
        <v>2948</v>
      </c>
      <c r="W324" s="292">
        <v>2855.83</v>
      </c>
      <c r="X324" s="292">
        <v>2838.09</v>
      </c>
      <c r="Y324" s="292">
        <v>2775.46</v>
      </c>
      <c r="Z324" s="292">
        <v>2524.54</v>
      </c>
      <c r="AA324" s="292">
        <v>2408.5</v>
      </c>
      <c r="AB324" s="292">
        <v>2408.5</v>
      </c>
      <c r="AC324" s="292">
        <v>2406.92</v>
      </c>
      <c r="AD324" s="292">
        <v>2287.35</v>
      </c>
      <c r="AE324" s="292">
        <v>1811.64</v>
      </c>
      <c r="AF324" s="292">
        <v>1241.25</v>
      </c>
      <c r="AG324" s="292">
        <v>1228.1500000000001</v>
      </c>
      <c r="AH324" s="292">
        <v>675.49</v>
      </c>
      <c r="AI324" s="292">
        <v>360.61</v>
      </c>
      <c r="AJ324" s="292">
        <v>360.61</v>
      </c>
      <c r="AK324" s="292">
        <v>315.27</v>
      </c>
      <c r="AL324" s="292">
        <v>119.18</v>
      </c>
      <c r="AM324" s="411"/>
      <c r="AN324" s="492"/>
      <c r="AO324" s="492">
        <v>0.92</v>
      </c>
      <c r="AP324" s="492">
        <v>0.08</v>
      </c>
      <c r="AQ324" s="411"/>
      <c r="AR324" s="411"/>
      <c r="AS324" s="411"/>
      <c r="AT324" s="411"/>
      <c r="AU324" s="411"/>
      <c r="AV324" s="411"/>
      <c r="AW324" s="411"/>
      <c r="AX324" s="411"/>
      <c r="AY324" s="411"/>
      <c r="AZ324" s="411"/>
      <c r="BA324" s="293">
        <f>SUM(AM324:AZ324)</f>
        <v>1</v>
      </c>
    </row>
    <row r="325" spans="1:53" ht="15" outlineLevel="1">
      <c r="B325" s="291" t="s">
        <v>248</v>
      </c>
      <c r="C325" s="288" t="s">
        <v>163</v>
      </c>
      <c r="D325" s="292">
        <v>1570842</v>
      </c>
      <c r="E325" s="292">
        <v>1560330.04</v>
      </c>
      <c r="F325" s="292">
        <v>1560330.04</v>
      </c>
      <c r="G325" s="292">
        <v>1560330.04</v>
      </c>
      <c r="H325" s="292">
        <v>1541513.38</v>
      </c>
      <c r="I325" s="292">
        <v>1514545.72</v>
      </c>
      <c r="J325" s="292">
        <v>1514545.72</v>
      </c>
      <c r="K325" s="292">
        <v>1495923.12</v>
      </c>
      <c r="L325" s="292">
        <v>1386188.75</v>
      </c>
      <c r="M325" s="292">
        <v>1189601.1100000001</v>
      </c>
      <c r="N325" s="292">
        <v>712037</v>
      </c>
      <c r="O325" s="292">
        <v>557628.35</v>
      </c>
      <c r="P325" s="292">
        <v>489866.83</v>
      </c>
      <c r="Q325" s="292">
        <v>450278.22</v>
      </c>
      <c r="R325" s="292">
        <v>450278.22</v>
      </c>
      <c r="S325" s="292">
        <v>366439.75</v>
      </c>
      <c r="T325" s="292">
        <v>4274.82</v>
      </c>
      <c r="U325" s="292">
        <f>U324</f>
        <v>12</v>
      </c>
      <c r="V325" s="292">
        <v>320</v>
      </c>
      <c r="W325" s="292">
        <v>317.35000000000002</v>
      </c>
      <c r="X325" s="292">
        <v>317.35000000000002</v>
      </c>
      <c r="Y325" s="292">
        <v>317.35000000000002</v>
      </c>
      <c r="Z325" s="292">
        <v>311.95</v>
      </c>
      <c r="AA325" s="292">
        <v>307.08</v>
      </c>
      <c r="AB325" s="292">
        <v>307.08</v>
      </c>
      <c r="AC325" s="292">
        <v>305.70999999999998</v>
      </c>
      <c r="AD325" s="292">
        <v>280.95</v>
      </c>
      <c r="AE325" s="292">
        <v>245.4</v>
      </c>
      <c r="AF325" s="292">
        <v>185.96</v>
      </c>
      <c r="AG325" s="292">
        <v>174.66</v>
      </c>
      <c r="AH325" s="292">
        <v>163.62</v>
      </c>
      <c r="AI325" s="292">
        <v>153.51</v>
      </c>
      <c r="AJ325" s="292">
        <v>153.51</v>
      </c>
      <c r="AK325" s="292">
        <v>127.08</v>
      </c>
      <c r="AL325" s="292">
        <v>3.59</v>
      </c>
      <c r="AM325" s="407">
        <v>0</v>
      </c>
      <c r="AN325" s="407">
        <v>0</v>
      </c>
      <c r="AO325" s="407">
        <v>0.92</v>
      </c>
      <c r="AP325" s="407">
        <v>0.08</v>
      </c>
      <c r="AQ325" s="407">
        <v>0</v>
      </c>
      <c r="AR325" s="407">
        <v>0</v>
      </c>
      <c r="AS325" s="407">
        <v>0</v>
      </c>
      <c r="AT325" s="407">
        <f t="shared" ref="AT325:AZ325" si="113">AT324</f>
        <v>0</v>
      </c>
      <c r="AU325" s="407">
        <f t="shared" si="113"/>
        <v>0</v>
      </c>
      <c r="AV325" s="407">
        <f t="shared" si="113"/>
        <v>0</v>
      </c>
      <c r="AW325" s="407">
        <f t="shared" si="113"/>
        <v>0</v>
      </c>
      <c r="AX325" s="407">
        <f t="shared" si="113"/>
        <v>0</v>
      </c>
      <c r="AY325" s="407">
        <f t="shared" si="113"/>
        <v>0</v>
      </c>
      <c r="AZ325" s="407">
        <f t="shared" si="113"/>
        <v>0</v>
      </c>
      <c r="BA325" s="308"/>
    </row>
    <row r="326" spans="1:53" ht="15"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outlineLevel="1">
      <c r="A327" s="498">
        <v>11</v>
      </c>
      <c r="B327" s="311" t="s">
        <v>21</v>
      </c>
      <c r="C327" s="288" t="s">
        <v>25</v>
      </c>
      <c r="D327" s="292">
        <v>1442489</v>
      </c>
      <c r="E327" s="292">
        <v>1442488.62</v>
      </c>
      <c r="F327" s="292">
        <v>1420164.9</v>
      </c>
      <c r="G327" s="292">
        <v>1300853.1399999999</v>
      </c>
      <c r="H327" s="292">
        <v>586963</v>
      </c>
      <c r="I327" s="292">
        <v>586963</v>
      </c>
      <c r="J327" s="292">
        <v>586963</v>
      </c>
      <c r="K327" s="292">
        <v>586963</v>
      </c>
      <c r="L327" s="292">
        <v>586963</v>
      </c>
      <c r="M327" s="292">
        <v>586963</v>
      </c>
      <c r="N327" s="292">
        <v>521429.88</v>
      </c>
      <c r="O327" s="292">
        <v>511193.5</v>
      </c>
      <c r="P327" s="292" t="s">
        <v>1127</v>
      </c>
      <c r="Q327" s="292" t="s">
        <v>1127</v>
      </c>
      <c r="R327" s="292" t="s">
        <v>1127</v>
      </c>
      <c r="S327" s="292" t="s">
        <v>1127</v>
      </c>
      <c r="T327" s="292" t="s">
        <v>1127</v>
      </c>
      <c r="U327" s="292">
        <v>12</v>
      </c>
      <c r="V327" s="292">
        <v>453</v>
      </c>
      <c r="W327" s="292">
        <v>452.64</v>
      </c>
      <c r="X327" s="292">
        <v>446.58</v>
      </c>
      <c r="Y327" s="292">
        <v>414.18</v>
      </c>
      <c r="Z327" s="292">
        <v>176.77</v>
      </c>
      <c r="AA327" s="292">
        <v>176.77</v>
      </c>
      <c r="AB327" s="292">
        <v>176.77</v>
      </c>
      <c r="AC327" s="292">
        <v>176.77</v>
      </c>
      <c r="AD327" s="292">
        <v>176.77</v>
      </c>
      <c r="AE327" s="292">
        <v>176.77</v>
      </c>
      <c r="AF327" s="292">
        <v>169.55</v>
      </c>
      <c r="AG327" s="292">
        <v>167.08</v>
      </c>
      <c r="AH327" s="292" t="s">
        <v>1016</v>
      </c>
      <c r="AI327" s="292" t="s">
        <v>1016</v>
      </c>
      <c r="AJ327" s="292" t="s">
        <v>1016</v>
      </c>
      <c r="AK327" s="292" t="s">
        <v>1016</v>
      </c>
      <c r="AL327" s="292" t="s">
        <v>1016</v>
      </c>
      <c r="AM327" s="411"/>
      <c r="AN327" s="492">
        <v>1</v>
      </c>
      <c r="AO327" s="411"/>
      <c r="AP327" s="411"/>
      <c r="AQ327" s="411"/>
      <c r="AR327" s="411"/>
      <c r="AS327" s="411"/>
      <c r="AT327" s="411"/>
      <c r="AU327" s="411"/>
      <c r="AV327" s="411"/>
      <c r="AW327" s="411"/>
      <c r="AX327" s="411"/>
      <c r="AY327" s="411"/>
      <c r="AZ327" s="411"/>
      <c r="BA327" s="293">
        <f>SUM(AM327:AZ327)</f>
        <v>1</v>
      </c>
    </row>
    <row r="328" spans="1:53" ht="15"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v>0</v>
      </c>
      <c r="AN328" s="407">
        <v>1</v>
      </c>
      <c r="AO328" s="407">
        <v>0</v>
      </c>
      <c r="AP328" s="407">
        <v>0</v>
      </c>
      <c r="AQ328" s="407">
        <v>0</v>
      </c>
      <c r="AR328" s="407">
        <v>0</v>
      </c>
      <c r="AS328" s="407">
        <v>0</v>
      </c>
      <c r="AT328" s="407">
        <f t="shared" ref="AT328:AZ328" si="114">AT327</f>
        <v>0</v>
      </c>
      <c r="AU328" s="407">
        <f t="shared" si="114"/>
        <v>0</v>
      </c>
      <c r="AV328" s="407">
        <f t="shared" si="114"/>
        <v>0</v>
      </c>
      <c r="AW328" s="407">
        <f t="shared" si="114"/>
        <v>0</v>
      </c>
      <c r="AX328" s="407">
        <f t="shared" si="114"/>
        <v>0</v>
      </c>
      <c r="AY328" s="407">
        <f t="shared" si="114"/>
        <v>0</v>
      </c>
      <c r="AZ328" s="407">
        <f t="shared" si="114"/>
        <v>0</v>
      </c>
      <c r="BA328" s="308"/>
    </row>
    <row r="329" spans="1:53" ht="15"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v>1</v>
      </c>
      <c r="AO330" s="411"/>
      <c r="AP330" s="411"/>
      <c r="AQ330" s="411"/>
      <c r="AR330" s="411"/>
      <c r="AS330" s="411"/>
      <c r="AT330" s="411"/>
      <c r="AU330" s="411"/>
      <c r="AV330" s="411"/>
      <c r="AW330" s="411"/>
      <c r="AX330" s="411"/>
      <c r="AY330" s="411"/>
      <c r="AZ330" s="411"/>
      <c r="BA330" s="293">
        <f>SUM(AM330:AZ330)</f>
        <v>1</v>
      </c>
    </row>
    <row r="331" spans="1:53" ht="15"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v>0</v>
      </c>
      <c r="AN331" s="407">
        <v>1</v>
      </c>
      <c r="AO331" s="407">
        <v>0</v>
      </c>
      <c r="AP331" s="407">
        <v>0</v>
      </c>
      <c r="AQ331" s="407">
        <v>0</v>
      </c>
      <c r="AR331" s="407">
        <v>0</v>
      </c>
      <c r="AS331" s="407">
        <v>0</v>
      </c>
      <c r="AT331" s="407">
        <f t="shared" ref="AT331:AZ331" si="115">AT330</f>
        <v>0</v>
      </c>
      <c r="AU331" s="407">
        <f t="shared" si="115"/>
        <v>0</v>
      </c>
      <c r="AV331" s="407">
        <f t="shared" si="115"/>
        <v>0</v>
      </c>
      <c r="AW331" s="407">
        <f t="shared" si="115"/>
        <v>0</v>
      </c>
      <c r="AX331" s="407">
        <f t="shared" si="115"/>
        <v>0</v>
      </c>
      <c r="AY331" s="407">
        <f t="shared" si="115"/>
        <v>0</v>
      </c>
      <c r="AZ331" s="407">
        <f t="shared" si="115"/>
        <v>0</v>
      </c>
      <c r="BA331" s="308"/>
    </row>
    <row r="332" spans="1:53" ht="15"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outlineLevel="1">
      <c r="A333" s="498">
        <v>13</v>
      </c>
      <c r="B333" s="311" t="s">
        <v>24</v>
      </c>
      <c r="C333" s="288" t="s">
        <v>25</v>
      </c>
      <c r="D333" s="292">
        <v>20831</v>
      </c>
      <c r="E333" s="292">
        <v>20830.95</v>
      </c>
      <c r="F333" s="292">
        <v>20830.95</v>
      </c>
      <c r="G333" s="292">
        <v>20830.95</v>
      </c>
      <c r="H333" s="292">
        <v>20830.95</v>
      </c>
      <c r="I333" s="292">
        <v>20830.95</v>
      </c>
      <c r="J333" s="292">
        <v>20830.95</v>
      </c>
      <c r="K333" s="292">
        <v>20830.95</v>
      </c>
      <c r="L333" s="292">
        <v>20830.95</v>
      </c>
      <c r="M333" s="292">
        <v>20830.95</v>
      </c>
      <c r="N333" s="292">
        <v>20830.95</v>
      </c>
      <c r="O333" s="292">
        <v>20830.95</v>
      </c>
      <c r="P333" s="292">
        <v>20830.95</v>
      </c>
      <c r="Q333" s="292">
        <v>20830.95</v>
      </c>
      <c r="R333" s="292" t="s">
        <v>1127</v>
      </c>
      <c r="S333" s="292" t="s">
        <v>1127</v>
      </c>
      <c r="T333" s="292" t="s">
        <v>1127</v>
      </c>
      <c r="U333" s="292">
        <v>12</v>
      </c>
      <c r="V333" s="292">
        <v>6</v>
      </c>
      <c r="W333" s="292">
        <v>6.05</v>
      </c>
      <c r="X333" s="292">
        <v>6.05</v>
      </c>
      <c r="Y333" s="292">
        <v>6.05</v>
      </c>
      <c r="Z333" s="292">
        <v>6.05</v>
      </c>
      <c r="AA333" s="292">
        <v>6.05</v>
      </c>
      <c r="AB333" s="292">
        <v>6.05</v>
      </c>
      <c r="AC333" s="292">
        <v>6.05</v>
      </c>
      <c r="AD333" s="292">
        <v>6.05</v>
      </c>
      <c r="AE333" s="292">
        <v>6.05</v>
      </c>
      <c r="AF333" s="292">
        <v>6.05</v>
      </c>
      <c r="AG333" s="292">
        <v>6.05</v>
      </c>
      <c r="AH333" s="292">
        <v>6.05</v>
      </c>
      <c r="AI333" s="292">
        <v>6.05</v>
      </c>
      <c r="AJ333" s="292" t="s">
        <v>1016</v>
      </c>
      <c r="AK333" s="292" t="s">
        <v>1016</v>
      </c>
      <c r="AL333" s="292" t="s">
        <v>1016</v>
      </c>
      <c r="AM333" s="411"/>
      <c r="AN333" s="411">
        <v>1</v>
      </c>
      <c r="AO333" s="411"/>
      <c r="AP333" s="411"/>
      <c r="AQ333" s="411"/>
      <c r="AR333" s="411"/>
      <c r="AS333" s="411"/>
      <c r="AT333" s="411"/>
      <c r="AU333" s="411"/>
      <c r="AV333" s="411"/>
      <c r="AW333" s="411"/>
      <c r="AX333" s="411"/>
      <c r="AY333" s="411"/>
      <c r="AZ333" s="411"/>
      <c r="BA333" s="293">
        <f>SUM(AM333:AZ333)</f>
        <v>1</v>
      </c>
    </row>
    <row r="334" spans="1:53" ht="15" outlineLevel="1">
      <c r="B334" s="291" t="s">
        <v>248</v>
      </c>
      <c r="C334" s="288" t="s">
        <v>163</v>
      </c>
      <c r="D334" s="292">
        <v>3201970</v>
      </c>
      <c r="E334" s="292">
        <v>3201969.6</v>
      </c>
      <c r="F334" s="292">
        <v>3201969.6</v>
      </c>
      <c r="G334" s="292">
        <v>3201969.6</v>
      </c>
      <c r="H334" s="292">
        <v>3201969.6</v>
      </c>
      <c r="I334" s="292">
        <v>3201969.6</v>
      </c>
      <c r="J334" s="292">
        <v>3201969.6</v>
      </c>
      <c r="K334" s="292">
        <v>3201969.6</v>
      </c>
      <c r="L334" s="292">
        <v>3175500.59</v>
      </c>
      <c r="M334" s="292">
        <v>3175500.59</v>
      </c>
      <c r="N334" s="292">
        <v>3106573.85</v>
      </c>
      <c r="O334" s="292">
        <v>3106573.85</v>
      </c>
      <c r="P334" s="292">
        <v>3106573.85</v>
      </c>
      <c r="Q334" s="292">
        <v>3106573.85</v>
      </c>
      <c r="R334" s="292">
        <v>3106573.85</v>
      </c>
      <c r="S334" s="292" t="s">
        <v>1142</v>
      </c>
      <c r="T334" s="292" t="s">
        <v>1142</v>
      </c>
      <c r="U334" s="292">
        <f>U333</f>
        <v>12</v>
      </c>
      <c r="V334" s="292">
        <v>581</v>
      </c>
      <c r="W334" s="292">
        <v>580.97</v>
      </c>
      <c r="X334" s="292">
        <v>580.97</v>
      </c>
      <c r="Y334" s="292">
        <v>580.97</v>
      </c>
      <c r="Z334" s="292">
        <v>580.97</v>
      </c>
      <c r="AA334" s="292">
        <v>580.97</v>
      </c>
      <c r="AB334" s="292">
        <v>580.97</v>
      </c>
      <c r="AC334" s="292">
        <v>580.97</v>
      </c>
      <c r="AD334" s="292">
        <v>572.97</v>
      </c>
      <c r="AE334" s="292">
        <v>572.97</v>
      </c>
      <c r="AF334" s="292">
        <v>561.89</v>
      </c>
      <c r="AG334" s="292">
        <v>561.89</v>
      </c>
      <c r="AH334" s="292">
        <v>561.89</v>
      </c>
      <c r="AI334" s="292">
        <v>561.89</v>
      </c>
      <c r="AJ334" s="292">
        <v>561.89</v>
      </c>
      <c r="AK334" s="292" t="s">
        <v>1018</v>
      </c>
      <c r="AL334" s="292" t="s">
        <v>1018</v>
      </c>
      <c r="AM334" s="407">
        <v>0</v>
      </c>
      <c r="AN334" s="407">
        <v>1</v>
      </c>
      <c r="AO334" s="407">
        <v>0</v>
      </c>
      <c r="AP334" s="407">
        <v>0</v>
      </c>
      <c r="AQ334" s="407">
        <v>0</v>
      </c>
      <c r="AR334" s="407">
        <v>0</v>
      </c>
      <c r="AS334" s="407">
        <v>0</v>
      </c>
      <c r="AT334" s="407">
        <f t="shared" ref="AT334:AZ334" si="116">AT333</f>
        <v>0</v>
      </c>
      <c r="AU334" s="407">
        <f t="shared" si="116"/>
        <v>0</v>
      </c>
      <c r="AV334" s="407">
        <f t="shared" si="116"/>
        <v>0</v>
      </c>
      <c r="AW334" s="407">
        <f t="shared" si="116"/>
        <v>0</v>
      </c>
      <c r="AX334" s="407">
        <f t="shared" si="116"/>
        <v>0</v>
      </c>
      <c r="AY334" s="407">
        <f t="shared" si="116"/>
        <v>0</v>
      </c>
      <c r="AZ334" s="407">
        <f t="shared" si="116"/>
        <v>0</v>
      </c>
      <c r="BA334" s="308"/>
    </row>
    <row r="335" spans="1:53" ht="15"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outlineLevel="1">
      <c r="A336" s="498">
        <v>14</v>
      </c>
      <c r="B336" s="311" t="s">
        <v>20</v>
      </c>
      <c r="C336" s="288" t="s">
        <v>25</v>
      </c>
      <c r="D336" s="292">
        <v>387606</v>
      </c>
      <c r="E336" s="292">
        <v>387606.14</v>
      </c>
      <c r="F336" s="292">
        <v>387606.14</v>
      </c>
      <c r="G336" s="292">
        <v>387606.14</v>
      </c>
      <c r="H336" s="292" t="s">
        <v>1015</v>
      </c>
      <c r="I336" s="292" t="s">
        <v>1015</v>
      </c>
      <c r="J336" s="292" t="s">
        <v>1015</v>
      </c>
      <c r="K336" s="292" t="s">
        <v>1015</v>
      </c>
      <c r="L336" s="292" t="s">
        <v>1015</v>
      </c>
      <c r="M336" s="292" t="s">
        <v>1015</v>
      </c>
      <c r="N336" s="292" t="s">
        <v>1127</v>
      </c>
      <c r="O336" s="292" t="s">
        <v>1127</v>
      </c>
      <c r="P336" s="292" t="s">
        <v>1127</v>
      </c>
      <c r="Q336" s="292" t="s">
        <v>1127</v>
      </c>
      <c r="R336" s="292" t="s">
        <v>1127</v>
      </c>
      <c r="S336" s="292" t="s">
        <v>1127</v>
      </c>
      <c r="T336" s="292" t="s">
        <v>1127</v>
      </c>
      <c r="U336" s="292">
        <v>12</v>
      </c>
      <c r="V336" s="292">
        <v>71</v>
      </c>
      <c r="W336" s="292">
        <v>70.5</v>
      </c>
      <c r="X336" s="292">
        <v>70.5</v>
      </c>
      <c r="Y336" s="292">
        <v>70.5</v>
      </c>
      <c r="Z336" s="292" t="s">
        <v>1016</v>
      </c>
      <c r="AA336" s="292" t="s">
        <v>1016</v>
      </c>
      <c r="AB336" s="292" t="s">
        <v>1016</v>
      </c>
      <c r="AC336" s="292" t="s">
        <v>1016</v>
      </c>
      <c r="AD336" s="292" t="s">
        <v>1016</v>
      </c>
      <c r="AE336" s="292" t="s">
        <v>1016</v>
      </c>
      <c r="AF336" s="292" t="s">
        <v>1016</v>
      </c>
      <c r="AG336" s="292" t="s">
        <v>1016</v>
      </c>
      <c r="AH336" s="292" t="s">
        <v>1016</v>
      </c>
      <c r="AI336" s="292" t="s">
        <v>1016</v>
      </c>
      <c r="AJ336" s="292" t="s">
        <v>1016</v>
      </c>
      <c r="AK336" s="292" t="s">
        <v>1016</v>
      </c>
      <c r="AL336" s="292" t="s">
        <v>1016</v>
      </c>
      <c r="AM336" s="411"/>
      <c r="AN336" s="411">
        <v>1</v>
      </c>
      <c r="AO336" s="492"/>
      <c r="AP336" s="411"/>
      <c r="AQ336" s="411"/>
      <c r="AR336" s="411"/>
      <c r="AS336" s="411"/>
      <c r="AT336" s="411"/>
      <c r="AU336" s="411"/>
      <c r="AV336" s="411"/>
      <c r="AW336" s="411"/>
      <c r="AX336" s="411"/>
      <c r="AY336" s="411"/>
      <c r="AZ336" s="411"/>
      <c r="BA336" s="293">
        <f>SUM(AM336:AZ336)</f>
        <v>1</v>
      </c>
    </row>
    <row r="337" spans="1:53" ht="15" outlineLevel="1">
      <c r="B337" s="291" t="s">
        <v>248</v>
      </c>
      <c r="C337" s="288" t="s">
        <v>163</v>
      </c>
      <c r="D337" s="292">
        <v>97223</v>
      </c>
      <c r="E337" s="292">
        <v>97222.89</v>
      </c>
      <c r="F337" s="292">
        <v>97222.89</v>
      </c>
      <c r="G337" s="292">
        <v>97222.89</v>
      </c>
      <c r="H337" s="292">
        <v>0</v>
      </c>
      <c r="I337" s="292">
        <v>0</v>
      </c>
      <c r="J337" s="292">
        <v>0</v>
      </c>
      <c r="K337" s="292">
        <v>0</v>
      </c>
      <c r="L337" s="292">
        <v>0</v>
      </c>
      <c r="M337" s="292">
        <v>0</v>
      </c>
      <c r="N337" s="292">
        <v>0</v>
      </c>
      <c r="O337" s="292">
        <v>0</v>
      </c>
      <c r="P337" s="292">
        <v>0</v>
      </c>
      <c r="Q337" s="292">
        <v>0</v>
      </c>
      <c r="R337" s="292">
        <v>0</v>
      </c>
      <c r="S337" s="292">
        <v>0</v>
      </c>
      <c r="T337" s="292">
        <v>0</v>
      </c>
      <c r="U337" s="292">
        <f>U336</f>
        <v>12</v>
      </c>
      <c r="V337" s="292">
        <v>18</v>
      </c>
      <c r="W337" s="292">
        <v>17.690000000000001</v>
      </c>
      <c r="X337" s="292">
        <v>17.690000000000001</v>
      </c>
      <c r="Y337" s="292">
        <v>17.690000000000001</v>
      </c>
      <c r="Z337" s="292">
        <v>0</v>
      </c>
      <c r="AA337" s="292">
        <v>0</v>
      </c>
      <c r="AB337" s="292">
        <v>0</v>
      </c>
      <c r="AC337" s="292">
        <v>0</v>
      </c>
      <c r="AD337" s="292">
        <v>0</v>
      </c>
      <c r="AE337" s="292">
        <v>0</v>
      </c>
      <c r="AF337" s="292">
        <v>0</v>
      </c>
      <c r="AG337" s="292">
        <v>0</v>
      </c>
      <c r="AH337" s="292">
        <v>0</v>
      </c>
      <c r="AI337" s="292">
        <v>0</v>
      </c>
      <c r="AJ337" s="292">
        <v>0</v>
      </c>
      <c r="AK337" s="292">
        <v>0</v>
      </c>
      <c r="AL337" s="292">
        <v>0</v>
      </c>
      <c r="AM337" s="407">
        <v>0</v>
      </c>
      <c r="AN337" s="407">
        <v>1</v>
      </c>
      <c r="AO337" s="407">
        <v>0</v>
      </c>
      <c r="AP337" s="407">
        <v>0</v>
      </c>
      <c r="AQ337" s="407">
        <v>0</v>
      </c>
      <c r="AR337" s="407">
        <v>0</v>
      </c>
      <c r="AS337" s="407">
        <v>0</v>
      </c>
      <c r="AT337" s="407">
        <f t="shared" ref="AT337:AZ337" si="117">AT336</f>
        <v>0</v>
      </c>
      <c r="AU337" s="407">
        <f t="shared" si="117"/>
        <v>0</v>
      </c>
      <c r="AV337" s="407">
        <f t="shared" si="117"/>
        <v>0</v>
      </c>
      <c r="AW337" s="407">
        <f t="shared" si="117"/>
        <v>0</v>
      </c>
      <c r="AX337" s="407">
        <f t="shared" si="117"/>
        <v>0</v>
      </c>
      <c r="AY337" s="407">
        <f t="shared" si="117"/>
        <v>0</v>
      </c>
      <c r="AZ337" s="407">
        <f t="shared" si="117"/>
        <v>0</v>
      </c>
      <c r="BA337" s="308"/>
    </row>
    <row r="338" spans="1:53" ht="15"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outlineLevel="1">
      <c r="A339" s="498">
        <v>15</v>
      </c>
      <c r="B339" s="311" t="s">
        <v>483</v>
      </c>
      <c r="C339" s="288" t="s">
        <v>25</v>
      </c>
      <c r="D339" s="292">
        <v>18</v>
      </c>
      <c r="E339" s="292"/>
      <c r="F339" s="292"/>
      <c r="G339" s="292"/>
      <c r="H339" s="292"/>
      <c r="I339" s="292"/>
      <c r="J339" s="292"/>
      <c r="K339" s="292"/>
      <c r="L339" s="292"/>
      <c r="M339" s="292"/>
      <c r="N339" s="292"/>
      <c r="O339" s="292"/>
      <c r="P339" s="292"/>
      <c r="Q339" s="292"/>
      <c r="R339" s="292"/>
      <c r="S339" s="292"/>
      <c r="T339" s="292"/>
      <c r="U339" s="288"/>
      <c r="V339" s="292">
        <v>13</v>
      </c>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v>0</v>
      </c>
      <c r="AN340" s="407">
        <v>0</v>
      </c>
      <c r="AO340" s="407">
        <v>0</v>
      </c>
      <c r="AP340" s="407">
        <v>0</v>
      </c>
      <c r="AQ340" s="407">
        <v>0</v>
      </c>
      <c r="AR340" s="407">
        <v>0</v>
      </c>
      <c r="AS340" s="407">
        <v>0</v>
      </c>
      <c r="AT340" s="407">
        <f t="shared" ref="AT340:AZ340" si="118">AT339</f>
        <v>0</v>
      </c>
      <c r="AU340" s="407">
        <f t="shared" si="118"/>
        <v>0</v>
      </c>
      <c r="AV340" s="407">
        <f t="shared" si="118"/>
        <v>0</v>
      </c>
      <c r="AW340" s="407">
        <f t="shared" si="118"/>
        <v>0</v>
      </c>
      <c r="AX340" s="407">
        <f t="shared" si="118"/>
        <v>0</v>
      </c>
      <c r="AY340" s="407">
        <f t="shared" si="118"/>
        <v>0</v>
      </c>
      <c r="AZ340" s="407">
        <f t="shared" si="118"/>
        <v>0</v>
      </c>
      <c r="BA340" s="308"/>
    </row>
    <row r="341" spans="1:53" s="280" customFormat="1" ht="15"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v>0</v>
      </c>
      <c r="AN343" s="407">
        <v>0</v>
      </c>
      <c r="AO343" s="407">
        <v>0</v>
      </c>
      <c r="AP343" s="407">
        <v>0</v>
      </c>
      <c r="AQ343" s="407">
        <v>0</v>
      </c>
      <c r="AR343" s="407">
        <v>0</v>
      </c>
      <c r="AS343" s="407">
        <v>0</v>
      </c>
      <c r="AT343" s="407">
        <f t="shared" ref="AT343:AZ343" si="119">AT342</f>
        <v>0</v>
      </c>
      <c r="AU343" s="407">
        <f t="shared" si="119"/>
        <v>0</v>
      </c>
      <c r="AV343" s="407">
        <f t="shared" si="119"/>
        <v>0</v>
      </c>
      <c r="AW343" s="407">
        <f t="shared" si="119"/>
        <v>0</v>
      </c>
      <c r="AX343" s="407">
        <f t="shared" si="119"/>
        <v>0</v>
      </c>
      <c r="AY343" s="407">
        <f t="shared" si="119"/>
        <v>0</v>
      </c>
      <c r="AZ343" s="407">
        <f t="shared" si="119"/>
        <v>0</v>
      </c>
      <c r="BA343" s="308"/>
    </row>
    <row r="344" spans="1:53" s="280" customFormat="1" ht="15"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outlineLevel="1">
      <c r="A345" s="498">
        <v>17</v>
      </c>
      <c r="B345" s="311" t="s">
        <v>9</v>
      </c>
      <c r="C345" s="288" t="s">
        <v>25</v>
      </c>
      <c r="D345" s="292">
        <v>9571</v>
      </c>
      <c r="E345" s="292"/>
      <c r="F345" s="292"/>
      <c r="G345" s="292"/>
      <c r="H345" s="292"/>
      <c r="I345" s="292"/>
      <c r="J345" s="292"/>
      <c r="K345" s="292"/>
      <c r="L345" s="292"/>
      <c r="M345" s="292"/>
      <c r="N345" s="292"/>
      <c r="O345" s="292"/>
      <c r="P345" s="292"/>
      <c r="Q345" s="292"/>
      <c r="R345" s="292"/>
      <c r="S345" s="292"/>
      <c r="T345" s="292"/>
      <c r="U345" s="288"/>
      <c r="V345" s="292">
        <v>597</v>
      </c>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v>0</v>
      </c>
      <c r="AN346" s="407">
        <v>0</v>
      </c>
      <c r="AO346" s="407">
        <v>0</v>
      </c>
      <c r="AP346" s="407">
        <v>0</v>
      </c>
      <c r="AQ346" s="407">
        <v>0</v>
      </c>
      <c r="AR346" s="407">
        <v>0</v>
      </c>
      <c r="AS346" s="407">
        <v>0</v>
      </c>
      <c r="AT346" s="407">
        <f t="shared" ref="AT346:AZ346" si="120">AT345</f>
        <v>0</v>
      </c>
      <c r="AU346" s="407">
        <f t="shared" si="120"/>
        <v>0</v>
      </c>
      <c r="AV346" s="407">
        <f t="shared" si="120"/>
        <v>0</v>
      </c>
      <c r="AW346" s="407">
        <f t="shared" si="120"/>
        <v>0</v>
      </c>
      <c r="AX346" s="407">
        <f t="shared" si="120"/>
        <v>0</v>
      </c>
      <c r="AY346" s="407">
        <f t="shared" si="120"/>
        <v>0</v>
      </c>
      <c r="AZ346" s="407">
        <f t="shared" si="120"/>
        <v>0</v>
      </c>
      <c r="BA346" s="308"/>
    </row>
    <row r="347" spans="1:53" ht="15"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v>0</v>
      </c>
      <c r="AN350" s="407">
        <v>0</v>
      </c>
      <c r="AO350" s="407">
        <v>0</v>
      </c>
      <c r="AP350" s="407">
        <v>0</v>
      </c>
      <c r="AQ350" s="407">
        <v>0</v>
      </c>
      <c r="AR350" s="407">
        <v>0</v>
      </c>
      <c r="AS350" s="407">
        <v>0</v>
      </c>
      <c r="AT350" s="407">
        <f t="shared" ref="AT350:AZ350" si="121">AT349</f>
        <v>0</v>
      </c>
      <c r="AU350" s="407">
        <f t="shared" si="121"/>
        <v>0</v>
      </c>
      <c r="AV350" s="407">
        <f t="shared" si="121"/>
        <v>0</v>
      </c>
      <c r="AW350" s="407">
        <f t="shared" si="121"/>
        <v>0</v>
      </c>
      <c r="AX350" s="407">
        <f t="shared" si="121"/>
        <v>0</v>
      </c>
      <c r="AY350" s="407">
        <f t="shared" si="121"/>
        <v>0</v>
      </c>
      <c r="AZ350" s="407">
        <f t="shared" si="121"/>
        <v>0</v>
      </c>
      <c r="BA350" s="294"/>
    </row>
    <row r="351" spans="1:53" ht="15"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v>0</v>
      </c>
      <c r="AN353" s="407">
        <v>0</v>
      </c>
      <c r="AO353" s="407">
        <v>0</v>
      </c>
      <c r="AP353" s="407">
        <v>0</v>
      </c>
      <c r="AQ353" s="407">
        <v>0</v>
      </c>
      <c r="AR353" s="407">
        <v>0</v>
      </c>
      <c r="AS353" s="407">
        <v>0</v>
      </c>
      <c r="AT353" s="407">
        <f t="shared" ref="AT353:AZ353" si="122">AT352</f>
        <v>0</v>
      </c>
      <c r="AU353" s="407">
        <f t="shared" si="122"/>
        <v>0</v>
      </c>
      <c r="AV353" s="407">
        <f t="shared" si="122"/>
        <v>0</v>
      </c>
      <c r="AW353" s="407">
        <f t="shared" si="122"/>
        <v>0</v>
      </c>
      <c r="AX353" s="407">
        <f t="shared" si="122"/>
        <v>0</v>
      </c>
      <c r="AY353" s="407">
        <f t="shared" si="122"/>
        <v>0</v>
      </c>
      <c r="AZ353" s="407">
        <f t="shared" si="122"/>
        <v>0</v>
      </c>
      <c r="BA353" s="294"/>
    </row>
    <row r="354" spans="1:53" ht="15"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outlineLevel="1">
      <c r="A355" s="498">
        <v>20</v>
      </c>
      <c r="B355" s="312" t="s">
        <v>13</v>
      </c>
      <c r="C355" s="288" t="s">
        <v>25</v>
      </c>
      <c r="D355" s="292">
        <v>178203</v>
      </c>
      <c r="E355" s="292">
        <v>126236.37</v>
      </c>
      <c r="F355" s="292">
        <v>126236.37</v>
      </c>
      <c r="G355" s="292">
        <v>126236.37</v>
      </c>
      <c r="H355" s="292">
        <v>74270.009999999995</v>
      </c>
      <c r="I355" s="292" t="s">
        <v>1015</v>
      </c>
      <c r="J355" s="292" t="s">
        <v>1015</v>
      </c>
      <c r="K355" s="292" t="s">
        <v>1015</v>
      </c>
      <c r="L355" s="292" t="s">
        <v>1015</v>
      </c>
      <c r="M355" s="292" t="s">
        <v>1015</v>
      </c>
      <c r="N355" s="292" t="s">
        <v>1127</v>
      </c>
      <c r="O355" s="292" t="s">
        <v>1127</v>
      </c>
      <c r="P355" s="292" t="s">
        <v>1127</v>
      </c>
      <c r="Q355" s="292" t="s">
        <v>1127</v>
      </c>
      <c r="R355" s="292" t="s">
        <v>1127</v>
      </c>
      <c r="S355" s="292" t="s">
        <v>1127</v>
      </c>
      <c r="T355" s="292" t="s">
        <v>1127</v>
      </c>
      <c r="U355" s="292">
        <v>12</v>
      </c>
      <c r="V355" s="292">
        <v>23</v>
      </c>
      <c r="W355" s="292">
        <v>16.77</v>
      </c>
      <c r="X355" s="292">
        <v>16.77</v>
      </c>
      <c r="Y355" s="292">
        <v>16.77</v>
      </c>
      <c r="Z355" s="292">
        <v>10.72</v>
      </c>
      <c r="AA355" s="292" t="s">
        <v>1016</v>
      </c>
      <c r="AB355" s="292" t="s">
        <v>1016</v>
      </c>
      <c r="AC355" s="292" t="s">
        <v>1016</v>
      </c>
      <c r="AD355" s="292" t="s">
        <v>1016</v>
      </c>
      <c r="AE355" s="292" t="s">
        <v>1016</v>
      </c>
      <c r="AF355" s="292" t="s">
        <v>1016</v>
      </c>
      <c r="AG355" s="292" t="s">
        <v>1016</v>
      </c>
      <c r="AH355" s="292" t="s">
        <v>1016</v>
      </c>
      <c r="AI355" s="292" t="s">
        <v>1016</v>
      </c>
      <c r="AJ355" s="292" t="s">
        <v>1016</v>
      </c>
      <c r="AK355" s="292" t="s">
        <v>1016</v>
      </c>
      <c r="AL355" s="292" t="s">
        <v>1016</v>
      </c>
      <c r="AM355" s="406">
        <v>1</v>
      </c>
      <c r="AN355" s="411"/>
      <c r="AO355" s="411"/>
      <c r="AP355" s="411"/>
      <c r="AQ355" s="465"/>
      <c r="AR355" s="411"/>
      <c r="AS355" s="411"/>
      <c r="AT355" s="411"/>
      <c r="AU355" s="411"/>
      <c r="AV355" s="411"/>
      <c r="AW355" s="411"/>
      <c r="AX355" s="411"/>
      <c r="AY355" s="411"/>
      <c r="AZ355" s="411"/>
      <c r="BA355" s="293">
        <f>SUM(AM355:AZ355)</f>
        <v>1</v>
      </c>
    </row>
    <row r="356" spans="1:53" ht="15" outlineLevel="1">
      <c r="B356" s="291" t="s">
        <v>248</v>
      </c>
      <c r="C356" s="288" t="s">
        <v>163</v>
      </c>
      <c r="D356" s="292">
        <v>-153586</v>
      </c>
      <c r="E356" s="292">
        <v>-101619.24</v>
      </c>
      <c r="F356" s="292">
        <v>-101619.24</v>
      </c>
      <c r="G356" s="292">
        <v>-112086.93</v>
      </c>
      <c r="H356" s="292">
        <v>-60120.57</v>
      </c>
      <c r="I356" s="292">
        <v>12574.8</v>
      </c>
      <c r="J356" s="292">
        <v>12574.8</v>
      </c>
      <c r="K356" s="292">
        <v>12574.8</v>
      </c>
      <c r="L356" s="292">
        <v>12574.8</v>
      </c>
      <c r="M356" s="292">
        <v>12574.8</v>
      </c>
      <c r="N356" s="292">
        <v>12574.8</v>
      </c>
      <c r="O356" s="292">
        <v>12574.8</v>
      </c>
      <c r="P356" s="292">
        <v>12574.8</v>
      </c>
      <c r="Q356" s="292">
        <v>12574.8</v>
      </c>
      <c r="R356" s="292">
        <v>12574.8</v>
      </c>
      <c r="S356" s="292" t="s">
        <v>1142</v>
      </c>
      <c r="T356" s="292" t="s">
        <v>1142</v>
      </c>
      <c r="U356" s="292">
        <f>U355</f>
        <v>12</v>
      </c>
      <c r="V356" s="292">
        <v>-21</v>
      </c>
      <c r="W356" s="292">
        <v>-14.52</v>
      </c>
      <c r="X356" s="292">
        <v>-14.52</v>
      </c>
      <c r="Y356" s="292">
        <v>-14.7</v>
      </c>
      <c r="Z356" s="292">
        <v>-8.65</v>
      </c>
      <c r="AA356" s="292">
        <v>3.39</v>
      </c>
      <c r="AB356" s="292">
        <v>3.39</v>
      </c>
      <c r="AC356" s="292">
        <v>3.39</v>
      </c>
      <c r="AD356" s="292">
        <v>3.39</v>
      </c>
      <c r="AE356" s="292">
        <v>3.39</v>
      </c>
      <c r="AF356" s="292">
        <v>3.39</v>
      </c>
      <c r="AG356" s="292">
        <v>3.39</v>
      </c>
      <c r="AH356" s="292">
        <v>3.39</v>
      </c>
      <c r="AI356" s="292">
        <v>3.39</v>
      </c>
      <c r="AJ356" s="292">
        <v>3.39</v>
      </c>
      <c r="AK356" s="292" t="s">
        <v>1018</v>
      </c>
      <c r="AL356" s="292" t="s">
        <v>1018</v>
      </c>
      <c r="AM356" s="407">
        <v>1</v>
      </c>
      <c r="AN356" s="407">
        <v>0</v>
      </c>
      <c r="AO356" s="407">
        <v>0</v>
      </c>
      <c r="AP356" s="407">
        <v>0</v>
      </c>
      <c r="AQ356" s="407">
        <v>0</v>
      </c>
      <c r="AR356" s="407">
        <v>0</v>
      </c>
      <c r="AS356" s="407">
        <v>0</v>
      </c>
      <c r="AT356" s="407">
        <f t="shared" ref="AT356:AZ356" si="123">AT355</f>
        <v>0</v>
      </c>
      <c r="AU356" s="407">
        <f t="shared" si="123"/>
        <v>0</v>
      </c>
      <c r="AV356" s="407">
        <f t="shared" si="123"/>
        <v>0</v>
      </c>
      <c r="AW356" s="407">
        <f t="shared" si="123"/>
        <v>0</v>
      </c>
      <c r="AX356" s="407">
        <f t="shared" si="123"/>
        <v>0</v>
      </c>
      <c r="AY356" s="407">
        <f t="shared" si="123"/>
        <v>0</v>
      </c>
      <c r="AZ356" s="407">
        <f t="shared" si="123"/>
        <v>0</v>
      </c>
      <c r="BA356" s="303"/>
    </row>
    <row r="357" spans="1:53" ht="15"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v>0.92</v>
      </c>
      <c r="AO358" s="411">
        <v>0.08</v>
      </c>
      <c r="AP358" s="411"/>
      <c r="AQ358" s="411"/>
      <c r="AR358" s="411"/>
      <c r="AS358" s="411"/>
      <c r="AT358" s="411"/>
      <c r="AU358" s="411"/>
      <c r="AV358" s="411"/>
      <c r="AW358" s="411"/>
      <c r="AX358" s="411"/>
      <c r="AY358" s="411"/>
      <c r="AZ358" s="411"/>
      <c r="BA358" s="293">
        <f>SUM(AM358:AZ358)</f>
        <v>1</v>
      </c>
    </row>
    <row r="359" spans="1:53" ht="15"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v>0</v>
      </c>
      <c r="AN359" s="407">
        <v>0.92</v>
      </c>
      <c r="AO359" s="407">
        <v>0.08</v>
      </c>
      <c r="AP359" s="407">
        <v>0</v>
      </c>
      <c r="AQ359" s="407">
        <v>0</v>
      </c>
      <c r="AR359" s="407">
        <v>0</v>
      </c>
      <c r="AS359" s="407">
        <v>0</v>
      </c>
      <c r="AT359" s="407">
        <f t="shared" ref="AT359:AZ359" si="124">AT358</f>
        <v>0</v>
      </c>
      <c r="AU359" s="407">
        <f t="shared" si="124"/>
        <v>0</v>
      </c>
      <c r="AV359" s="407">
        <f t="shared" si="124"/>
        <v>0</v>
      </c>
      <c r="AW359" s="407">
        <f t="shared" si="124"/>
        <v>0</v>
      </c>
      <c r="AX359" s="407">
        <f t="shared" si="124"/>
        <v>0</v>
      </c>
      <c r="AY359" s="407">
        <f t="shared" si="124"/>
        <v>0</v>
      </c>
      <c r="AZ359" s="407">
        <f t="shared" si="124"/>
        <v>0</v>
      </c>
      <c r="BA359" s="294"/>
    </row>
    <row r="360" spans="1:53" ht="15"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outlineLevel="1">
      <c r="A361" s="498">
        <v>22</v>
      </c>
      <c r="B361" s="312" t="s">
        <v>9</v>
      </c>
      <c r="C361" s="288" t="s">
        <v>25</v>
      </c>
      <c r="D361" s="292">
        <v>331641</v>
      </c>
      <c r="E361" s="292"/>
      <c r="F361" s="292"/>
      <c r="G361" s="292"/>
      <c r="H361" s="292"/>
      <c r="I361" s="292"/>
      <c r="J361" s="292"/>
      <c r="K361" s="292"/>
      <c r="L361" s="292"/>
      <c r="M361" s="292"/>
      <c r="N361" s="292"/>
      <c r="O361" s="292"/>
      <c r="P361" s="292"/>
      <c r="Q361" s="292"/>
      <c r="R361" s="292"/>
      <c r="S361" s="292"/>
      <c r="T361" s="292"/>
      <c r="U361" s="288"/>
      <c r="V361" s="292">
        <v>13261</v>
      </c>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v>0</v>
      </c>
      <c r="AN362" s="407">
        <v>0</v>
      </c>
      <c r="AO362" s="407">
        <v>0</v>
      </c>
      <c r="AP362" s="407">
        <v>0</v>
      </c>
      <c r="AQ362" s="407">
        <v>0</v>
      </c>
      <c r="AR362" s="407">
        <v>0</v>
      </c>
      <c r="AS362" s="407">
        <v>0</v>
      </c>
      <c r="AT362" s="407">
        <f t="shared" ref="AT362:AZ362" si="125">AT361</f>
        <v>0</v>
      </c>
      <c r="AU362" s="407">
        <f t="shared" si="125"/>
        <v>0</v>
      </c>
      <c r="AV362" s="407">
        <f t="shared" si="125"/>
        <v>0</v>
      </c>
      <c r="AW362" s="407">
        <f t="shared" si="125"/>
        <v>0</v>
      </c>
      <c r="AX362" s="407">
        <f t="shared" si="125"/>
        <v>0</v>
      </c>
      <c r="AY362" s="407">
        <f t="shared" si="125"/>
        <v>0</v>
      </c>
      <c r="AZ362" s="407">
        <f t="shared" si="125"/>
        <v>0</v>
      </c>
      <c r="BA362" s="303"/>
    </row>
    <row r="363" spans="1:53" ht="15"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outlineLevel="1">
      <c r="A365" s="498">
        <v>23</v>
      </c>
      <c r="B365" s="312" t="s">
        <v>14</v>
      </c>
      <c r="C365" s="288" t="s">
        <v>25</v>
      </c>
      <c r="D365" s="292">
        <v>4634362</v>
      </c>
      <c r="E365" s="292">
        <v>4542445.75</v>
      </c>
      <c r="F365" s="292">
        <v>4441123.32</v>
      </c>
      <c r="G365" s="292">
        <v>4111707.9</v>
      </c>
      <c r="H365" s="292">
        <v>3950956.45</v>
      </c>
      <c r="I365" s="292">
        <v>3831293.59</v>
      </c>
      <c r="J365" s="292">
        <v>3692430.59</v>
      </c>
      <c r="K365" s="292">
        <v>3684889.09</v>
      </c>
      <c r="L365" s="292">
        <v>2333239.33</v>
      </c>
      <c r="M365" s="292">
        <v>2314718.1</v>
      </c>
      <c r="N365" s="292">
        <v>2185230.02</v>
      </c>
      <c r="O365" s="292">
        <v>2111270.15</v>
      </c>
      <c r="P365" s="292">
        <v>2092024.95</v>
      </c>
      <c r="Q365" s="292">
        <v>2092024.95</v>
      </c>
      <c r="R365" s="292">
        <v>1517726.61</v>
      </c>
      <c r="S365" s="292">
        <v>1492359.15</v>
      </c>
      <c r="T365" s="292">
        <v>1492359.15</v>
      </c>
      <c r="U365" s="288"/>
      <c r="V365" s="292">
        <v>808</v>
      </c>
      <c r="W365" s="292">
        <v>803.43</v>
      </c>
      <c r="X365" s="292">
        <v>798.16</v>
      </c>
      <c r="Y365" s="292">
        <v>781.05</v>
      </c>
      <c r="Z365" s="292">
        <v>772.75</v>
      </c>
      <c r="AA365" s="292">
        <v>766.54</v>
      </c>
      <c r="AB365" s="292">
        <v>759.32</v>
      </c>
      <c r="AC365" s="292">
        <v>759.32</v>
      </c>
      <c r="AD365" s="292">
        <v>689.11</v>
      </c>
      <c r="AE365" s="292">
        <v>669.28</v>
      </c>
      <c r="AF365" s="292">
        <v>656.32</v>
      </c>
      <c r="AG365" s="292">
        <v>656.22</v>
      </c>
      <c r="AH365" s="292">
        <v>650.42999999999995</v>
      </c>
      <c r="AI365" s="292">
        <v>650.42999999999995</v>
      </c>
      <c r="AJ365" s="292">
        <v>577.08000000000004</v>
      </c>
      <c r="AK365" s="292">
        <v>574</v>
      </c>
      <c r="AL365" s="292">
        <v>574</v>
      </c>
      <c r="AM365" s="466">
        <v>1</v>
      </c>
      <c r="AN365" s="406"/>
      <c r="AO365" s="406"/>
      <c r="AP365" s="406"/>
      <c r="AQ365" s="406"/>
      <c r="AR365" s="406"/>
      <c r="AS365" s="406"/>
      <c r="AT365" s="406"/>
      <c r="AU365" s="406"/>
      <c r="AV365" s="406"/>
      <c r="AW365" s="406"/>
      <c r="AX365" s="406"/>
      <c r="AY365" s="406"/>
      <c r="AZ365" s="406"/>
      <c r="BA365" s="293">
        <f>SUM(AM365:AZ365)</f>
        <v>1</v>
      </c>
    </row>
    <row r="366" spans="1:53" ht="15" outlineLevel="1">
      <c r="B366" s="291" t="s">
        <v>248</v>
      </c>
      <c r="C366" s="288" t="s">
        <v>163</v>
      </c>
      <c r="D366" s="292">
        <v>716808</v>
      </c>
      <c r="E366" s="292">
        <v>712241.86</v>
      </c>
      <c r="F366" s="292">
        <v>705965.57</v>
      </c>
      <c r="G366" s="292">
        <v>683510.5</v>
      </c>
      <c r="H366" s="292">
        <v>672233.71</v>
      </c>
      <c r="I366" s="292">
        <v>663399.1</v>
      </c>
      <c r="J366" s="292">
        <v>658360.65</v>
      </c>
      <c r="K366" s="292">
        <v>658360.65</v>
      </c>
      <c r="L366" s="292">
        <v>567707.68000000005</v>
      </c>
      <c r="M366" s="292">
        <v>567707.68000000005</v>
      </c>
      <c r="N366" s="292">
        <v>548114.53</v>
      </c>
      <c r="O366" s="292">
        <v>525394.74</v>
      </c>
      <c r="P366" s="292">
        <v>522639.39</v>
      </c>
      <c r="Q366" s="292">
        <v>522639.39</v>
      </c>
      <c r="R366" s="292">
        <v>466680.39</v>
      </c>
      <c r="S366" s="292">
        <v>462652.39</v>
      </c>
      <c r="T366" s="292">
        <v>462652.39</v>
      </c>
      <c r="U366" s="464"/>
      <c r="V366" s="292">
        <v>200</v>
      </c>
      <c r="W366" s="292">
        <v>199.5</v>
      </c>
      <c r="X366" s="292">
        <v>199.17</v>
      </c>
      <c r="Y366" s="292">
        <v>198</v>
      </c>
      <c r="Z366" s="292">
        <v>197.41</v>
      </c>
      <c r="AA366" s="292">
        <v>196.95</v>
      </c>
      <c r="AB366" s="292">
        <v>196.69</v>
      </c>
      <c r="AC366" s="292">
        <v>196.69</v>
      </c>
      <c r="AD366" s="292">
        <v>191.98</v>
      </c>
      <c r="AE366" s="292">
        <v>191.98</v>
      </c>
      <c r="AF366" s="292">
        <v>189.86</v>
      </c>
      <c r="AG366" s="292">
        <v>189.83</v>
      </c>
      <c r="AH366" s="292">
        <v>189</v>
      </c>
      <c r="AI366" s="292">
        <v>189</v>
      </c>
      <c r="AJ366" s="292">
        <v>182.19</v>
      </c>
      <c r="AK366" s="292">
        <v>181.71</v>
      </c>
      <c r="AL366" s="292">
        <v>181.71</v>
      </c>
      <c r="AM366" s="407">
        <v>1</v>
      </c>
      <c r="AN366" s="407">
        <v>0</v>
      </c>
      <c r="AO366" s="407">
        <v>0</v>
      </c>
      <c r="AP366" s="407">
        <v>0</v>
      </c>
      <c r="AQ366" s="407">
        <v>0</v>
      </c>
      <c r="AR366" s="407">
        <v>0</v>
      </c>
      <c r="AS366" s="407">
        <v>0</v>
      </c>
      <c r="AT366" s="407">
        <f t="shared" ref="AT366:AZ366" si="126">AT365</f>
        <v>0</v>
      </c>
      <c r="AU366" s="407">
        <f t="shared" si="126"/>
        <v>0</v>
      </c>
      <c r="AV366" s="407">
        <f t="shared" si="126"/>
        <v>0</v>
      </c>
      <c r="AW366" s="407">
        <f t="shared" si="126"/>
        <v>0</v>
      </c>
      <c r="AX366" s="407">
        <f t="shared" si="126"/>
        <v>0</v>
      </c>
      <c r="AY366" s="407">
        <f t="shared" si="126"/>
        <v>0</v>
      </c>
      <c r="AZ366" s="407">
        <f t="shared" si="126"/>
        <v>0</v>
      </c>
      <c r="BA366" s="294"/>
    </row>
    <row r="367" spans="1:53" ht="15"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v>0</v>
      </c>
      <c r="AN370" s="407">
        <v>0</v>
      </c>
      <c r="AO370" s="407">
        <v>0</v>
      </c>
      <c r="AP370" s="407">
        <v>0</v>
      </c>
      <c r="AQ370" s="407">
        <v>0</v>
      </c>
      <c r="AR370" s="407">
        <v>0</v>
      </c>
      <c r="AS370" s="407">
        <v>0</v>
      </c>
      <c r="AT370" s="407">
        <f t="shared" ref="AT370:AZ370" si="127">AT369</f>
        <v>0</v>
      </c>
      <c r="AU370" s="407">
        <f t="shared" si="127"/>
        <v>0</v>
      </c>
      <c r="AV370" s="407">
        <f t="shared" si="127"/>
        <v>0</v>
      </c>
      <c r="AW370" s="407">
        <f t="shared" si="127"/>
        <v>0</v>
      </c>
      <c r="AX370" s="407">
        <f t="shared" si="127"/>
        <v>0</v>
      </c>
      <c r="AY370" s="407">
        <f t="shared" si="127"/>
        <v>0</v>
      </c>
      <c r="AZ370" s="407">
        <f t="shared" si="127"/>
        <v>0</v>
      </c>
      <c r="BA370" s="294"/>
    </row>
    <row r="371" spans="1:53" s="280" customFormat="1" ht="15"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v>0</v>
      </c>
      <c r="AN373" s="407">
        <v>0</v>
      </c>
      <c r="AO373" s="407">
        <v>0</v>
      </c>
      <c r="AP373" s="407">
        <v>0</v>
      </c>
      <c r="AQ373" s="407">
        <v>0</v>
      </c>
      <c r="AR373" s="407">
        <v>0</v>
      </c>
      <c r="AS373" s="407">
        <v>0</v>
      </c>
      <c r="AT373" s="407">
        <f t="shared" ref="AT373:AZ373" si="128">AT372</f>
        <v>0</v>
      </c>
      <c r="AU373" s="407">
        <f t="shared" si="128"/>
        <v>0</v>
      </c>
      <c r="AV373" s="407">
        <f t="shared" si="128"/>
        <v>0</v>
      </c>
      <c r="AW373" s="407">
        <f t="shared" si="128"/>
        <v>0</v>
      </c>
      <c r="AX373" s="407">
        <f t="shared" si="128"/>
        <v>0</v>
      </c>
      <c r="AY373" s="407">
        <f t="shared" si="128"/>
        <v>0</v>
      </c>
      <c r="AZ373" s="407">
        <f t="shared" si="128"/>
        <v>0</v>
      </c>
      <c r="BA373" s="308"/>
    </row>
    <row r="374" spans="1:53" s="280" customFormat="1" ht="15"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v>0</v>
      </c>
      <c r="AN377" s="407">
        <v>0</v>
      </c>
      <c r="AO377" s="407">
        <v>0</v>
      </c>
      <c r="AP377" s="407">
        <v>0</v>
      </c>
      <c r="AQ377" s="407">
        <v>0</v>
      </c>
      <c r="AR377" s="407">
        <v>0</v>
      </c>
      <c r="AS377" s="407">
        <v>0</v>
      </c>
      <c r="AT377" s="407">
        <f t="shared" ref="AT377:AZ377" si="129">AT376</f>
        <v>0</v>
      </c>
      <c r="AU377" s="407">
        <f t="shared" si="129"/>
        <v>0</v>
      </c>
      <c r="AV377" s="407">
        <f t="shared" si="129"/>
        <v>0</v>
      </c>
      <c r="AW377" s="407">
        <f t="shared" si="129"/>
        <v>0</v>
      </c>
      <c r="AX377" s="407">
        <f t="shared" si="129"/>
        <v>0</v>
      </c>
      <c r="AY377" s="407">
        <f t="shared" si="129"/>
        <v>0</v>
      </c>
      <c r="AZ377" s="407">
        <f t="shared" si="129"/>
        <v>0</v>
      </c>
      <c r="BA377" s="303"/>
    </row>
    <row r="378" spans="1:53" ht="15"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v>0</v>
      </c>
      <c r="AN380" s="407">
        <v>0</v>
      </c>
      <c r="AO380" s="407">
        <v>0</v>
      </c>
      <c r="AP380" s="407">
        <v>0</v>
      </c>
      <c r="AQ380" s="407">
        <v>0</v>
      </c>
      <c r="AR380" s="407">
        <v>0</v>
      </c>
      <c r="AS380" s="407">
        <v>0</v>
      </c>
      <c r="AT380" s="407">
        <f t="shared" ref="AT380:AZ380" si="130">AT379</f>
        <v>0</v>
      </c>
      <c r="AU380" s="407">
        <f t="shared" si="130"/>
        <v>0</v>
      </c>
      <c r="AV380" s="407">
        <f t="shared" si="130"/>
        <v>0</v>
      </c>
      <c r="AW380" s="407">
        <f t="shared" si="130"/>
        <v>0</v>
      </c>
      <c r="AX380" s="407">
        <f t="shared" si="130"/>
        <v>0</v>
      </c>
      <c r="AY380" s="407">
        <f t="shared" si="130"/>
        <v>0</v>
      </c>
      <c r="AZ380" s="407">
        <f t="shared" si="130"/>
        <v>0</v>
      </c>
      <c r="BA380" s="303"/>
    </row>
    <row r="381" spans="1:53" ht="15.75"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v>0</v>
      </c>
      <c r="AN383" s="407">
        <v>0</v>
      </c>
      <c r="AO383" s="407">
        <v>0</v>
      </c>
      <c r="AP383" s="407">
        <v>0</v>
      </c>
      <c r="AQ383" s="407">
        <v>0</v>
      </c>
      <c r="AR383" s="407">
        <v>0</v>
      </c>
      <c r="AS383" s="407">
        <v>0</v>
      </c>
      <c r="AT383" s="407">
        <f t="shared" ref="AT383:AZ383" si="131">AT382</f>
        <v>0</v>
      </c>
      <c r="AU383" s="407">
        <f t="shared" si="131"/>
        <v>0</v>
      </c>
      <c r="AV383" s="407">
        <f t="shared" si="131"/>
        <v>0</v>
      </c>
      <c r="AW383" s="407">
        <f t="shared" si="131"/>
        <v>0</v>
      </c>
      <c r="AX383" s="407">
        <f t="shared" si="131"/>
        <v>0</v>
      </c>
      <c r="AY383" s="407">
        <f t="shared" si="131"/>
        <v>0</v>
      </c>
      <c r="AZ383" s="407">
        <f t="shared" si="131"/>
        <v>0</v>
      </c>
      <c r="BA383" s="294"/>
    </row>
    <row r="384" spans="1:53" ht="15"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v>0</v>
      </c>
      <c r="AN386" s="407">
        <v>0</v>
      </c>
      <c r="AO386" s="407">
        <v>0</v>
      </c>
      <c r="AP386" s="407">
        <v>0</v>
      </c>
      <c r="AQ386" s="407">
        <v>0</v>
      </c>
      <c r="AR386" s="407">
        <v>0</v>
      </c>
      <c r="AS386" s="407">
        <v>0</v>
      </c>
      <c r="AT386" s="407">
        <f t="shared" ref="AT386:AZ386" si="132">AT385</f>
        <v>0</v>
      </c>
      <c r="AU386" s="407">
        <f t="shared" si="132"/>
        <v>0</v>
      </c>
      <c r="AV386" s="407">
        <f t="shared" si="132"/>
        <v>0</v>
      </c>
      <c r="AW386" s="407">
        <f t="shared" si="132"/>
        <v>0</v>
      </c>
      <c r="AX386" s="407">
        <f t="shared" si="132"/>
        <v>0</v>
      </c>
      <c r="AY386" s="407">
        <f t="shared" si="132"/>
        <v>0</v>
      </c>
      <c r="AZ386" s="407">
        <f t="shared" si="132"/>
        <v>0</v>
      </c>
      <c r="BA386" s="294"/>
    </row>
    <row r="387" spans="1:53" ht="15"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v>0</v>
      </c>
      <c r="AN389" s="407">
        <v>0</v>
      </c>
      <c r="AO389" s="407">
        <v>0</v>
      </c>
      <c r="AP389" s="407">
        <v>0</v>
      </c>
      <c r="AQ389" s="407">
        <v>0</v>
      </c>
      <c r="AR389" s="407">
        <v>0</v>
      </c>
      <c r="AS389" s="407">
        <v>0</v>
      </c>
      <c r="AT389" s="407">
        <f t="shared" ref="AT389:AZ389" si="133">AT388</f>
        <v>0</v>
      </c>
      <c r="AU389" s="407">
        <f t="shared" si="133"/>
        <v>0</v>
      </c>
      <c r="AV389" s="407">
        <f t="shared" si="133"/>
        <v>0</v>
      </c>
      <c r="AW389" s="407">
        <f t="shared" si="133"/>
        <v>0</v>
      </c>
      <c r="AX389" s="407">
        <f t="shared" si="133"/>
        <v>0</v>
      </c>
      <c r="AY389" s="407">
        <f t="shared" si="133"/>
        <v>0</v>
      </c>
      <c r="AZ389" s="407">
        <f t="shared" si="133"/>
        <v>0</v>
      </c>
      <c r="BA389" s="294"/>
    </row>
    <row r="390" spans="1:53" s="280" customFormat="1" ht="15"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v>0</v>
      </c>
      <c r="AN393" s="407">
        <v>0</v>
      </c>
      <c r="AO393" s="407">
        <v>0</v>
      </c>
      <c r="AP393" s="407">
        <v>0</v>
      </c>
      <c r="AQ393" s="407">
        <v>0</v>
      </c>
      <c r="AR393" s="407">
        <v>0</v>
      </c>
      <c r="AS393" s="407">
        <v>0</v>
      </c>
      <c r="AT393" s="407">
        <f t="shared" ref="AT393:AZ393" si="134">AT392</f>
        <v>0</v>
      </c>
      <c r="AU393" s="407">
        <f t="shared" si="134"/>
        <v>0</v>
      </c>
      <c r="AV393" s="407">
        <f t="shared" si="134"/>
        <v>0</v>
      </c>
      <c r="AW393" s="407">
        <f t="shared" si="134"/>
        <v>0</v>
      </c>
      <c r="AX393" s="407">
        <f t="shared" si="134"/>
        <v>0</v>
      </c>
      <c r="AY393" s="407">
        <f t="shared" si="134"/>
        <v>0</v>
      </c>
      <c r="AZ393" s="407">
        <f t="shared" si="134"/>
        <v>0</v>
      </c>
      <c r="BA393" s="294"/>
    </row>
    <row r="394" spans="1:53" s="280" customFormat="1" ht="15"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v>0</v>
      </c>
      <c r="AN396" s="407">
        <v>0</v>
      </c>
      <c r="AO396" s="407">
        <v>0</v>
      </c>
      <c r="AP396" s="407">
        <v>0</v>
      </c>
      <c r="AQ396" s="407">
        <v>0</v>
      </c>
      <c r="AR396" s="407">
        <v>0</v>
      </c>
      <c r="AS396" s="407">
        <v>0</v>
      </c>
      <c r="AT396" s="407">
        <f t="shared" ref="AT396:AZ396" si="135">AT395</f>
        <v>0</v>
      </c>
      <c r="AU396" s="407">
        <f t="shared" si="135"/>
        <v>0</v>
      </c>
      <c r="AV396" s="407">
        <f t="shared" si="135"/>
        <v>0</v>
      </c>
      <c r="AW396" s="407">
        <f t="shared" si="135"/>
        <v>0</v>
      </c>
      <c r="AX396" s="407">
        <f t="shared" si="135"/>
        <v>0</v>
      </c>
      <c r="AY396" s="407">
        <f t="shared" si="135"/>
        <v>0</v>
      </c>
      <c r="AZ396" s="407">
        <f t="shared" si="135"/>
        <v>0</v>
      </c>
      <c r="BA396" s="294"/>
    </row>
    <row r="397" spans="1:53" s="280" customFormat="1" ht="15"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v>0</v>
      </c>
      <c r="AN399" s="407">
        <v>0</v>
      </c>
      <c r="AO399" s="407">
        <v>0</v>
      </c>
      <c r="AP399" s="407">
        <v>0</v>
      </c>
      <c r="AQ399" s="407">
        <v>0</v>
      </c>
      <c r="AR399" s="407">
        <v>0</v>
      </c>
      <c r="AS399" s="407">
        <v>0</v>
      </c>
      <c r="AT399" s="407">
        <f t="shared" ref="AT399:AY399" si="136">AT398</f>
        <v>0</v>
      </c>
      <c r="AU399" s="407">
        <f t="shared" si="136"/>
        <v>0</v>
      </c>
      <c r="AV399" s="407">
        <f t="shared" si="136"/>
        <v>0</v>
      </c>
      <c r="AW399" s="407">
        <f t="shared" si="136"/>
        <v>0</v>
      </c>
      <c r="AX399" s="407">
        <f t="shared" si="136"/>
        <v>0</v>
      </c>
      <c r="AY399" s="407">
        <f t="shared" si="136"/>
        <v>0</v>
      </c>
      <c r="AZ399" s="407">
        <f>AZ398</f>
        <v>0</v>
      </c>
      <c r="BA399" s="294"/>
    </row>
    <row r="400" spans="1:53" ht="15"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 r="B401" s="324" t="s">
        <v>249</v>
      </c>
      <c r="C401" s="326"/>
      <c r="D401" s="326">
        <f>SUM(D296:D399)</f>
        <v>31997845</v>
      </c>
      <c r="E401" s="326">
        <f t="shared" ref="E401:L401" si="137">SUM(E296:E399)</f>
        <v>31252365.340000004</v>
      </c>
      <c r="F401" s="326">
        <f t="shared" si="137"/>
        <v>31013372.180000003</v>
      </c>
      <c r="G401" s="326">
        <f t="shared" si="137"/>
        <v>30146960.810000002</v>
      </c>
      <c r="H401" s="326">
        <f t="shared" si="137"/>
        <v>27697359.580000002</v>
      </c>
      <c r="I401" s="326">
        <f t="shared" si="137"/>
        <v>26739714.030000001</v>
      </c>
      <c r="J401" s="326">
        <f t="shared" si="137"/>
        <v>26595812.579999998</v>
      </c>
      <c r="K401" s="326">
        <f t="shared" si="137"/>
        <v>26515339.960000001</v>
      </c>
      <c r="L401" s="326">
        <f t="shared" si="137"/>
        <v>24386751.350000001</v>
      </c>
      <c r="M401" s="326">
        <f>SUM(M296:M399)</f>
        <v>21104449.379999999</v>
      </c>
      <c r="N401" s="326">
        <f t="shared" ref="N401:T401" si="138">SUM(N296:N399)</f>
        <v>16144181.689999999</v>
      </c>
      <c r="O401" s="326">
        <f t="shared" si="138"/>
        <v>15303827.720000001</v>
      </c>
      <c r="P401" s="326">
        <f t="shared" si="138"/>
        <v>11606895.890000001</v>
      </c>
      <c r="Q401" s="326">
        <f t="shared" si="138"/>
        <v>10574586.960000001</v>
      </c>
      <c r="R401" s="326">
        <f t="shared" si="138"/>
        <v>9923498.6699999999</v>
      </c>
      <c r="S401" s="326">
        <f t="shared" si="138"/>
        <v>6317935.1399999997</v>
      </c>
      <c r="T401" s="326">
        <f t="shared" si="138"/>
        <v>4390094.34</v>
      </c>
      <c r="U401" s="326"/>
      <c r="V401" s="326">
        <f>SUM(V296:V399)</f>
        <v>24208</v>
      </c>
      <c r="W401" s="326">
        <f t="shared" ref="W401:AL401" si="139">SUM(W296:W399)</f>
        <v>6498.3400000000011</v>
      </c>
      <c r="X401" s="326">
        <f t="shared" si="139"/>
        <v>6465.5700000000006</v>
      </c>
      <c r="Y401" s="326">
        <f t="shared" si="139"/>
        <v>6338.880000000001</v>
      </c>
      <c r="Z401" s="326">
        <f t="shared" si="139"/>
        <v>5687.7000000000007</v>
      </c>
      <c r="AA401" s="326">
        <f t="shared" si="139"/>
        <v>5528.83</v>
      </c>
      <c r="AB401" s="326">
        <f t="shared" si="139"/>
        <v>5521.3499999999995</v>
      </c>
      <c r="AC401" s="326">
        <f t="shared" si="139"/>
        <v>5518.3</v>
      </c>
      <c r="AD401" s="326">
        <f t="shared" si="139"/>
        <v>5281.6299999999992</v>
      </c>
      <c r="AE401" s="326">
        <f t="shared" si="139"/>
        <v>4750.54</v>
      </c>
      <c r="AF401" s="326">
        <f t="shared" si="139"/>
        <v>4076.25</v>
      </c>
      <c r="AG401" s="326">
        <f t="shared" si="139"/>
        <v>4041.2599999999993</v>
      </c>
      <c r="AH401" s="326">
        <f t="shared" si="139"/>
        <v>3303.8599999999997</v>
      </c>
      <c r="AI401" s="326">
        <f t="shared" si="139"/>
        <v>2978.5699999999993</v>
      </c>
      <c r="AJ401" s="326">
        <f t="shared" si="139"/>
        <v>2892.3599999999997</v>
      </c>
      <c r="AK401" s="326">
        <f t="shared" si="139"/>
        <v>2251.6</v>
      </c>
      <c r="AL401" s="326">
        <f t="shared" si="139"/>
        <v>1929.76</v>
      </c>
      <c r="AM401" s="326">
        <f>IF(AM295="kWh",SUMPRODUCT(D296:D399,AM296:AM399))</f>
        <v>8568080</v>
      </c>
      <c r="AN401" s="326">
        <f>IF(AN295="kWh",SUMPRODUCT(D296:D399,AN296:AN399))</f>
        <v>5150119</v>
      </c>
      <c r="AO401" s="326">
        <f>IF(AO295="kW",SUMPRODUCT(U296:U399,V296:V399,AO296:AO399),SUMPRODUCT(D296:D399,AO296:AO399))</f>
        <v>36078.720000000001</v>
      </c>
      <c r="AP401" s="326">
        <f>IF(AP295="kW",SUMPRODUCT(U296:U399,V296:V399,AP296:AP399),SUMPRODUCT(D296:D399,AP296:AP399))</f>
        <v>3137.2799999999997</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4">
        <f>HLOOKUP(AM$20,'3.  Distribution Rates'!$C$122:$P$133,5,FALSE)</f>
        <v>0</v>
      </c>
      <c r="AN404" s="824">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40">AM136*AM404</f>
        <v>0</v>
      </c>
      <c r="AN405" s="374">
        <f t="shared" ref="AN405:AZ405" si="141">AN136*AN404</f>
        <v>0</v>
      </c>
      <c r="AO405" s="374">
        <f t="shared" si="141"/>
        <v>0</v>
      </c>
      <c r="AP405" s="374">
        <f t="shared" si="141"/>
        <v>0</v>
      </c>
      <c r="AQ405" s="374">
        <f t="shared" si="141"/>
        <v>0</v>
      </c>
      <c r="AR405" s="374">
        <f t="shared" si="141"/>
        <v>0</v>
      </c>
      <c r="AS405" s="374">
        <f t="shared" si="141"/>
        <v>0</v>
      </c>
      <c r="AT405" s="374">
        <f t="shared" si="141"/>
        <v>0</v>
      </c>
      <c r="AU405" s="374">
        <f t="shared" si="141"/>
        <v>0</v>
      </c>
      <c r="AV405" s="374">
        <f t="shared" si="141"/>
        <v>0</v>
      </c>
      <c r="AW405" s="374">
        <f t="shared" si="141"/>
        <v>0</v>
      </c>
      <c r="AX405" s="374">
        <f t="shared" si="141"/>
        <v>0</v>
      </c>
      <c r="AY405" s="374">
        <f t="shared" si="141"/>
        <v>0</v>
      </c>
      <c r="AZ405" s="374">
        <f t="shared" si="141"/>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42">AM275*AM404</f>
        <v>0</v>
      </c>
      <c r="AN406" s="374">
        <f t="shared" ref="AN406:AZ406" si="143">AN275*AN404</f>
        <v>0</v>
      </c>
      <c r="AO406" s="374">
        <f t="shared" si="143"/>
        <v>0</v>
      </c>
      <c r="AP406" s="374">
        <f t="shared" si="143"/>
        <v>0</v>
      </c>
      <c r="AQ406" s="374">
        <f t="shared" si="143"/>
        <v>0</v>
      </c>
      <c r="AR406" s="374">
        <f t="shared" si="143"/>
        <v>0</v>
      </c>
      <c r="AS406" s="374">
        <f t="shared" si="143"/>
        <v>0</v>
      </c>
      <c r="AT406" s="374">
        <f t="shared" si="143"/>
        <v>0</v>
      </c>
      <c r="AU406" s="374">
        <f t="shared" si="143"/>
        <v>0</v>
      </c>
      <c r="AV406" s="374">
        <f t="shared" si="143"/>
        <v>0</v>
      </c>
      <c r="AW406" s="374">
        <f t="shared" si="143"/>
        <v>0</v>
      </c>
      <c r="AX406" s="374">
        <f t="shared" si="143"/>
        <v>0</v>
      </c>
      <c r="AY406" s="374">
        <f t="shared" si="143"/>
        <v>0</v>
      </c>
      <c r="AZ406" s="374">
        <f t="shared" si="143"/>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44">AN401*AN404</f>
        <v>0</v>
      </c>
      <c r="AO407" s="374">
        <f t="shared" si="144"/>
        <v>0</v>
      </c>
      <c r="AP407" s="374">
        <f t="shared" si="144"/>
        <v>0</v>
      </c>
      <c r="AQ407" s="374">
        <f t="shared" si="144"/>
        <v>0</v>
      </c>
      <c r="AR407" s="374">
        <f t="shared" si="144"/>
        <v>0</v>
      </c>
      <c r="AS407" s="374">
        <f t="shared" si="144"/>
        <v>0</v>
      </c>
      <c r="AT407" s="374">
        <f t="shared" si="144"/>
        <v>0</v>
      </c>
      <c r="AU407" s="374">
        <f t="shared" si="144"/>
        <v>0</v>
      </c>
      <c r="AV407" s="374">
        <f t="shared" si="144"/>
        <v>0</v>
      </c>
      <c r="AW407" s="374">
        <f t="shared" si="144"/>
        <v>0</v>
      </c>
      <c r="AX407" s="374">
        <f t="shared" si="144"/>
        <v>0</v>
      </c>
      <c r="AY407" s="374">
        <f t="shared" si="144"/>
        <v>0</v>
      </c>
      <c r="AZ407" s="374">
        <f t="shared" si="144"/>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45">SUM(AO405:AO407)</f>
        <v>0</v>
      </c>
      <c r="AP408" s="343">
        <f t="shared" si="145"/>
        <v>0</v>
      </c>
      <c r="AQ408" s="343">
        <f t="shared" si="145"/>
        <v>0</v>
      </c>
      <c r="AR408" s="343">
        <f t="shared" si="145"/>
        <v>0</v>
      </c>
      <c r="AS408" s="343">
        <f t="shared" si="145"/>
        <v>0</v>
      </c>
      <c r="AT408" s="343">
        <f t="shared" ref="AT408:AZ408" si="146">SUM(AT405:AT407)</f>
        <v>0</v>
      </c>
      <c r="AU408" s="343">
        <f t="shared" si="146"/>
        <v>0</v>
      </c>
      <c r="AV408" s="343">
        <f t="shared" si="146"/>
        <v>0</v>
      </c>
      <c r="AW408" s="343">
        <f t="shared" si="146"/>
        <v>0</v>
      </c>
      <c r="AX408" s="343">
        <f t="shared" si="146"/>
        <v>0</v>
      </c>
      <c r="AY408" s="343">
        <f t="shared" si="146"/>
        <v>0</v>
      </c>
      <c r="AZ408" s="343">
        <f t="shared" si="146"/>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7">AM402*AM404</f>
        <v>0</v>
      </c>
      <c r="AN409" s="344">
        <f t="shared" si="147"/>
        <v>0</v>
      </c>
      <c r="AO409" s="344">
        <f t="shared" si="147"/>
        <v>0</v>
      </c>
      <c r="AP409" s="344">
        <f t="shared" si="147"/>
        <v>0</v>
      </c>
      <c r="AQ409" s="344">
        <f t="shared" si="147"/>
        <v>0</v>
      </c>
      <c r="AR409" s="344">
        <f t="shared" si="147"/>
        <v>0</v>
      </c>
      <c r="AS409" s="344">
        <f t="shared" si="147"/>
        <v>0</v>
      </c>
      <c r="AT409" s="344">
        <f t="shared" ref="AT409:AZ409" si="148">AT402*AT404</f>
        <v>0</v>
      </c>
      <c r="AU409" s="344">
        <f t="shared" si="148"/>
        <v>0</v>
      </c>
      <c r="AV409" s="344">
        <f t="shared" si="148"/>
        <v>0</v>
      </c>
      <c r="AW409" s="344">
        <f t="shared" si="148"/>
        <v>0</v>
      </c>
      <c r="AX409" s="344">
        <f t="shared" si="148"/>
        <v>0</v>
      </c>
      <c r="AY409" s="344">
        <f t="shared" si="148"/>
        <v>0</v>
      </c>
      <c r="AZ409" s="344">
        <f t="shared" si="148"/>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8460444.5800000001</v>
      </c>
      <c r="AN412" s="288">
        <f>SUMPRODUCT($E$296:$E$399,AN296:AN399)</f>
        <v>5150118.1999999993</v>
      </c>
      <c r="AO412" s="288">
        <f>IF(AO295="kW",SUMPRODUCT(U296:U399,W296:W399,AO296:AO399),SUMPRODUCT(E296:E399,AO296:AO399))</f>
        <v>35031.907200000001</v>
      </c>
      <c r="AP412" s="288">
        <f>IF(AP295="kW",SUMPRODUCT(U296:U399,W296:W399,AP296:AP399),SUMPRODUCT(E296:E399,AP296:AP399))</f>
        <v>3046.2527999999998</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8298943.2300000004</v>
      </c>
      <c r="AN413" s="288">
        <f>SUMPRODUCT($F$296:$F$399,AN296:AN399)</f>
        <v>5127794.4799999995</v>
      </c>
      <c r="AO413" s="288">
        <f>IF(AO295="kW",SUMPRODUCT(U296:U399,X296:X399,AO296:AO399),SUMPRODUCT(F296:F399,AO296:AO399))</f>
        <v>34836.0576</v>
      </c>
      <c r="AP413" s="288">
        <f>IF(AP295="kW",SUMPRODUCT(U296:U399,X296:X399,AP296:AP399),SUMPRODUCT(F296:F399,AP296:AP399))</f>
        <v>3029.2224000000001</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7746553.629999999</v>
      </c>
      <c r="AN414" s="288">
        <f>SUMPRODUCT($G$296:$G$399,AN296:AN399)</f>
        <v>5008482.7199999988</v>
      </c>
      <c r="AO414" s="288">
        <f>IF(AO295="kW",SUMPRODUCT(U296:U399,Y296:Y399,AO296:AO399),SUMPRODUCT(G296:G399,AO296:AO399))</f>
        <v>34144.622400000007</v>
      </c>
      <c r="AP414" s="288">
        <f>IF(AP295="kW",SUMPRODUCT(U296:U399,Y296:Y399,AP296:AP399),SUMPRODUCT(G296:G399,AP296:AP399))</f>
        <v>2969.0976000000005</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7358874.4400000004</v>
      </c>
      <c r="AN415" s="288">
        <f>SUMPRODUCT($H$296:$H$399,AN296:AN399)</f>
        <v>3809763.55</v>
      </c>
      <c r="AO415" s="288">
        <f>IF(AO295="kW",SUMPRODUCT(U296:U399,Z296:Z399,AO296:AO399),SUMPRODUCT(H296:H399,AO296:AO399))</f>
        <v>31314.849600000001</v>
      </c>
      <c r="AP415" s="288">
        <f>IF(AP295="kW",SUMPRODUCT(U296:U399,Z296:Z399,AP296:AP399),SUMPRODUCT(H296:H399,AP296:AP399))</f>
        <v>2723.0303999999996</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7006817.4099999992</v>
      </c>
      <c r="AN416" s="288">
        <f>SUMPRODUCT($I$296:$I$399,AN296:AN399)</f>
        <v>3809763.55</v>
      </c>
      <c r="AO416" s="288">
        <f>IF(AO295="kW",SUMPRODUCT(U296:U399,AA296:AA399,AO296:AO399),SUMPRODUCT(I296:I399,AO296:AO399))</f>
        <v>29980.003199999999</v>
      </c>
      <c r="AP416" s="288">
        <f>IF(AP295="kW",SUMPRODUCT(U296:U399,AA296:AA399,AP296:AP399),SUMPRODUCT(I296:I399,AP296:AP399))</f>
        <v>2606.9567999999999</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6862915.96</v>
      </c>
      <c r="AN417" s="288">
        <f>SUMPRODUCT($J$296:$J$399,AN296:AN399)</f>
        <v>3809763.55</v>
      </c>
      <c r="AO417" s="288">
        <f>IF(AO295="kW",SUMPRODUCT(U296:U399,AB296:AB399,AO296:AO399),SUMPRODUCT(J296:J399,AO296:AO399))</f>
        <v>29980.003199999999</v>
      </c>
      <c r="AP417" s="288">
        <f>IF(AP295="kW",SUMPRODUCT(U296:U399,AB296:AB399,AP296:AP399),SUMPRODUCT(J296:J399,AP296:AP399))</f>
        <v>2606.9567999999999</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6854562.0499999998</v>
      </c>
      <c r="AN418" s="288">
        <f>SUMPRODUCT($K$296:$K$399,AN296:AN399)</f>
        <v>3809763.55</v>
      </c>
      <c r="AO418" s="288">
        <f>IF(AO295="kW",SUMPRODUCT($U$296:$U$399,$AC$296:$AC$399,AO296:AO399),SUMPRODUCT($K$296:$K$399,AO296:AO399))</f>
        <v>29947.435200000004</v>
      </c>
      <c r="AP418" s="288">
        <f t="shared" ref="AP418:AZ418" si="149">IF(AP295="kW",SUMPRODUCT($U$296:$U$399,$AC$296:$AC$399,AP296:AP399),SUMPRODUCT($K$296:$K$399,AP296:AP399))</f>
        <v>2604.1248000000001</v>
      </c>
      <c r="AQ418" s="288">
        <f t="shared" si="149"/>
        <v>0</v>
      </c>
      <c r="AR418" s="288">
        <f t="shared" si="149"/>
        <v>0</v>
      </c>
      <c r="AS418" s="288">
        <f t="shared" si="149"/>
        <v>0</v>
      </c>
      <c r="AT418" s="288">
        <f t="shared" si="149"/>
        <v>0</v>
      </c>
      <c r="AU418" s="288">
        <f t="shared" si="149"/>
        <v>0</v>
      </c>
      <c r="AV418" s="288">
        <f t="shared" si="149"/>
        <v>0</v>
      </c>
      <c r="AW418" s="288">
        <f t="shared" si="149"/>
        <v>0</v>
      </c>
      <c r="AX418" s="288">
        <f t="shared" si="149"/>
        <v>0</v>
      </c>
      <c r="AY418" s="288">
        <f t="shared" si="149"/>
        <v>0</v>
      </c>
      <c r="AZ418" s="288">
        <f t="shared" si="149"/>
        <v>0</v>
      </c>
      <c r="BA418" s="334"/>
    </row>
    <row r="419" spans="1:54" ht="15">
      <c r="B419" s="321" t="s">
        <v>917</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5261934.3499999996</v>
      </c>
      <c r="AN419" s="288">
        <f>SUMPRODUCT($L$296:$L$399,AN296:AN399)</f>
        <v>3783294.54</v>
      </c>
      <c r="AO419" s="288">
        <f>IF(AO295="kW",SUMPRODUCT($U$296:$U$399,$AD$296:$AD$399,AO296:AO399),SUMPRODUCT($L$296:$L$399,AO296:AO399))</f>
        <v>28354.031999999996</v>
      </c>
      <c r="AP419" s="288">
        <f t="shared" ref="AP419:AZ419" si="150">IF(AP295="kW",SUMPRODUCT($U$296:$U$399,$AD$296:$AD$399,AP296:AP399),SUMPRODUCT($L$296:$L$399,AP296:AP399))</f>
        <v>2465.5679999999998</v>
      </c>
      <c r="AQ419" s="288">
        <f t="shared" si="150"/>
        <v>0</v>
      </c>
      <c r="AR419" s="288">
        <f t="shared" si="150"/>
        <v>0</v>
      </c>
      <c r="AS419" s="288">
        <f t="shared" si="150"/>
        <v>0</v>
      </c>
      <c r="AT419" s="288">
        <f t="shared" si="150"/>
        <v>0</v>
      </c>
      <c r="AU419" s="288">
        <f t="shared" si="150"/>
        <v>0</v>
      </c>
      <c r="AV419" s="288">
        <f t="shared" si="150"/>
        <v>0</v>
      </c>
      <c r="AW419" s="288">
        <f t="shared" si="150"/>
        <v>0</v>
      </c>
      <c r="AX419" s="288">
        <f t="shared" si="150"/>
        <v>0</v>
      </c>
      <c r="AY419" s="288">
        <f t="shared" si="150"/>
        <v>0</v>
      </c>
      <c r="AZ419" s="288">
        <f t="shared" si="150"/>
        <v>0</v>
      </c>
      <c r="BA419" s="334"/>
    </row>
    <row r="420" spans="1:54" ht="15">
      <c r="B420" s="321" t="s">
        <v>918</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5243413.1199999992</v>
      </c>
      <c r="AN420" s="288">
        <f>SUMPRODUCT($M$296:$M$399,AN296:AN399)</f>
        <v>3783294.54</v>
      </c>
      <c r="AO420" s="288">
        <f>IF(AO295="kW",SUMPRODUCT($U$296:$U$399,$AE$296:$AE$399,AO296:AO399),SUMPRODUCT($M$296:$M$399,AO296:AO399))</f>
        <v>22709.721600000001</v>
      </c>
      <c r="AP420" s="288">
        <f t="shared" ref="AP420:AZ420" si="151">IF(AP295="kW",SUMPRODUCT($U$296:$U$399,$AE$296:$AE$399,AP296:AP399),SUMPRODUCT($M$296:$M$399,AP296:AP399))</f>
        <v>1974.7584000000002</v>
      </c>
      <c r="AQ420" s="288">
        <f t="shared" si="151"/>
        <v>0</v>
      </c>
      <c r="AR420" s="288">
        <f t="shared" si="151"/>
        <v>0</v>
      </c>
      <c r="AS420" s="288">
        <f t="shared" si="151"/>
        <v>0</v>
      </c>
      <c r="AT420" s="288">
        <f t="shared" si="151"/>
        <v>0</v>
      </c>
      <c r="AU420" s="288">
        <f t="shared" si="151"/>
        <v>0</v>
      </c>
      <c r="AV420" s="288">
        <f t="shared" si="151"/>
        <v>0</v>
      </c>
      <c r="AW420" s="288">
        <f t="shared" si="151"/>
        <v>0</v>
      </c>
      <c r="AX420" s="288">
        <f t="shared" si="151"/>
        <v>0</v>
      </c>
      <c r="AY420" s="288">
        <f t="shared" si="151"/>
        <v>0</v>
      </c>
      <c r="AZ420" s="288">
        <f t="shared" si="151"/>
        <v>0</v>
      </c>
      <c r="BA420" s="334"/>
    </row>
    <row r="421" spans="1:54" ht="15">
      <c r="B421" s="321" t="s">
        <v>919</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5021954.9400000004</v>
      </c>
      <c r="AN421" s="288">
        <f>SUMPRODUCT($N$296:$N$399,AN296:AN399)</f>
        <v>3648834.68</v>
      </c>
      <c r="AO421" s="288">
        <f>IF(AO295="kW",SUMPRODUCT($U$296:$U$399,$AF$296:$AF$399,AO296:AO399),SUMPRODUCT($N$296:$N$399,AO296:AO399))</f>
        <v>15756.398400000002</v>
      </c>
      <c r="AP421" s="288">
        <f t="shared" ref="AP421:AZ421" si="152">IF(AP295="kW",SUMPRODUCT($U$296:$U$399,$AF$296:$AF$399,AP296:AP399),SUMPRODUCT($N$296:$N$399,AP296:AP399))</f>
        <v>1370.1216000000002</v>
      </c>
      <c r="AQ421" s="288">
        <f t="shared" si="152"/>
        <v>0</v>
      </c>
      <c r="AR421" s="288">
        <f t="shared" si="152"/>
        <v>0</v>
      </c>
      <c r="AS421" s="288">
        <f t="shared" si="152"/>
        <v>0</v>
      </c>
      <c r="AT421" s="288">
        <f t="shared" si="152"/>
        <v>0</v>
      </c>
      <c r="AU421" s="288">
        <f t="shared" si="152"/>
        <v>0</v>
      </c>
      <c r="AV421" s="288">
        <f t="shared" si="152"/>
        <v>0</v>
      </c>
      <c r="AW421" s="288">
        <f t="shared" si="152"/>
        <v>0</v>
      </c>
      <c r="AX421" s="288">
        <f t="shared" si="152"/>
        <v>0</v>
      </c>
      <c r="AY421" s="288">
        <f t="shared" si="152"/>
        <v>0</v>
      </c>
      <c r="AZ421" s="288">
        <f t="shared" si="152"/>
        <v>0</v>
      </c>
      <c r="BA421" s="334"/>
    </row>
    <row r="422" spans="1:54" ht="15">
      <c r="B422" s="321" t="s">
        <v>969</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4789807.04</v>
      </c>
      <c r="AN422" s="288">
        <f>SUMPRODUCT($O$296:$O$399,AN296:AN399)</f>
        <v>3638598.3</v>
      </c>
      <c r="AO422" s="288">
        <f>IF(AO295="kW",SUMPRODUCT($U$296:$U$399,$AG$296:$AG$399,AO296:AO399),SUMPRODUCT($O$296:$O$399,AO296:AO399))</f>
        <v>15487.022400000002</v>
      </c>
      <c r="AP422" s="288">
        <f t="shared" ref="AP422:AZ422" si="153">IF(AP295="kW",SUMPRODUCT($U$296:$U$399,$AG$296:$AG$399,AP296:AP399),SUMPRODUCT($O$296:$O$399,AP296:AP399))</f>
        <v>1346.6976000000002</v>
      </c>
      <c r="AQ422" s="288">
        <f t="shared" si="153"/>
        <v>0</v>
      </c>
      <c r="AR422" s="288">
        <f t="shared" si="153"/>
        <v>0</v>
      </c>
      <c r="AS422" s="288">
        <f t="shared" si="153"/>
        <v>0</v>
      </c>
      <c r="AT422" s="288">
        <f t="shared" si="153"/>
        <v>0</v>
      </c>
      <c r="AU422" s="288">
        <f t="shared" si="153"/>
        <v>0</v>
      </c>
      <c r="AV422" s="288">
        <f t="shared" si="153"/>
        <v>0</v>
      </c>
      <c r="AW422" s="288">
        <f t="shared" si="153"/>
        <v>0</v>
      </c>
      <c r="AX422" s="288">
        <f t="shared" si="153"/>
        <v>0</v>
      </c>
      <c r="AY422" s="288">
        <f t="shared" si="153"/>
        <v>0</v>
      </c>
      <c r="AZ422" s="288">
        <f t="shared" si="153"/>
        <v>0</v>
      </c>
      <c r="BA422" s="334"/>
    </row>
    <row r="423" spans="1:54" ht="15">
      <c r="B423" s="321" t="s">
        <v>920</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4767806.4899999993</v>
      </c>
      <c r="AN423" s="288">
        <f>SUMPRODUCT($P$296:$P$399,AN296:AN399)</f>
        <v>3127404.8000000003</v>
      </c>
      <c r="AO423" s="288">
        <f>IF(AO295="kW",SUMPRODUCT($U$296:$U$399,$AH$296:$AH$399,AO296:AO399),SUMPRODUCT($P$296:$P$399,AO296:AO399))</f>
        <v>9263.7744000000002</v>
      </c>
      <c r="AP423" s="288">
        <f t="shared" ref="AP423:AZ423" si="154">IF(AP295="kW",SUMPRODUCT($U$296:$U$399,$AH$296:$AH$399,AP296:AP399),SUMPRODUCT($P$296:$P$399,AP296:AP399))</f>
        <v>805.54560000000004</v>
      </c>
      <c r="AQ423" s="288">
        <f t="shared" si="154"/>
        <v>0</v>
      </c>
      <c r="AR423" s="288">
        <f t="shared" si="154"/>
        <v>0</v>
      </c>
      <c r="AS423" s="288">
        <f t="shared" si="154"/>
        <v>0</v>
      </c>
      <c r="AT423" s="288">
        <f t="shared" si="154"/>
        <v>0</v>
      </c>
      <c r="AU423" s="288">
        <f t="shared" si="154"/>
        <v>0</v>
      </c>
      <c r="AV423" s="288">
        <f t="shared" si="154"/>
        <v>0</v>
      </c>
      <c r="AW423" s="288">
        <f t="shared" si="154"/>
        <v>0</v>
      </c>
      <c r="AX423" s="288">
        <f t="shared" si="154"/>
        <v>0</v>
      </c>
      <c r="AY423" s="288">
        <f t="shared" si="154"/>
        <v>0</v>
      </c>
      <c r="AZ423" s="288">
        <f t="shared" si="154"/>
        <v>0</v>
      </c>
      <c r="BA423" s="334"/>
    </row>
    <row r="424" spans="1:54" ht="15">
      <c r="B424" s="321" t="s">
        <v>921</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4754482.8699999992</v>
      </c>
      <c r="AN424" s="288">
        <f>SUMPRODUCT($Q$296:$Q$399,AN296:AN399)</f>
        <v>3127404.8000000003</v>
      </c>
      <c r="AO424" s="288">
        <f>IF(AO295="kW",SUMPRODUCT($U$296:$U$399,$AI$296:$AI$399,AO296:AO399),SUMPRODUCT($Q$296:$Q$399,AO296:AO399))</f>
        <v>5675.8847999999998</v>
      </c>
      <c r="AP424" s="288">
        <f t="shared" ref="AP424:AZ424" si="155">IF(AP295="kW",SUMPRODUCT($U$296:$U$399,$AI$296:$AI$399,AP296:AP399),SUMPRODUCT($Q$296:$Q$399,AP296:AP399))</f>
        <v>493.55519999999996</v>
      </c>
      <c r="AQ424" s="288">
        <f t="shared" si="155"/>
        <v>0</v>
      </c>
      <c r="AR424" s="288">
        <f t="shared" si="155"/>
        <v>0</v>
      </c>
      <c r="AS424" s="288">
        <f t="shared" si="155"/>
        <v>0</v>
      </c>
      <c r="AT424" s="288">
        <f t="shared" si="155"/>
        <v>0</v>
      </c>
      <c r="AU424" s="288">
        <f t="shared" si="155"/>
        <v>0</v>
      </c>
      <c r="AV424" s="288">
        <f t="shared" si="155"/>
        <v>0</v>
      </c>
      <c r="AW424" s="288">
        <f t="shared" si="155"/>
        <v>0</v>
      </c>
      <c r="AX424" s="288">
        <f t="shared" si="155"/>
        <v>0</v>
      </c>
      <c r="AY424" s="288">
        <f t="shared" si="155"/>
        <v>0</v>
      </c>
      <c r="AZ424" s="288">
        <f t="shared" si="155"/>
        <v>0</v>
      </c>
      <c r="BA424" s="334"/>
    </row>
    <row r="425" spans="1:54" ht="15.75" customHeight="1">
      <c r="B425" s="377" t="s">
        <v>916</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8"/>
      <c r="AD425" s="848"/>
      <c r="AE425" s="400"/>
      <c r="AF425" s="400"/>
      <c r="AG425" s="400"/>
      <c r="AH425" s="400"/>
      <c r="AI425" s="400"/>
      <c r="AJ425" s="400"/>
      <c r="AK425" s="400"/>
      <c r="AL425" s="400"/>
      <c r="AM425" s="825">
        <f>SUMPRODUCT($R$296:$R$399,AM296:AM399)</f>
        <v>4124225.53</v>
      </c>
      <c r="AN425" s="825">
        <f>SUMPRODUCT($R$296:$R$399,AN296:AN399)</f>
        <v>3106573.85</v>
      </c>
      <c r="AO425" s="825">
        <f>IF(AO295="kW",SUMPRODUCT($U$296:$U$399,$AI$296:$AI$399,AO296:AO399),SUMPRODUCT($Q$296:$Q$399,AO296:AO399))</f>
        <v>5675.8847999999998</v>
      </c>
      <c r="AP425" s="825">
        <f t="shared" ref="AP425:AZ425" si="156">IF(AP295="kW",SUMPRODUCT($U$296:$U$399,$AI$296:$AI$399,AP296:AP399),SUMPRODUCT($Q$296:$Q$399,AP296:AP399))</f>
        <v>493.55519999999996</v>
      </c>
      <c r="AQ425" s="825">
        <f t="shared" si="156"/>
        <v>0</v>
      </c>
      <c r="AR425" s="825">
        <f t="shared" si="156"/>
        <v>0</v>
      </c>
      <c r="AS425" s="825">
        <f t="shared" si="156"/>
        <v>0</v>
      </c>
      <c r="AT425" s="825">
        <f t="shared" si="156"/>
        <v>0</v>
      </c>
      <c r="AU425" s="825">
        <f t="shared" si="156"/>
        <v>0</v>
      </c>
      <c r="AV425" s="825">
        <f t="shared" si="156"/>
        <v>0</v>
      </c>
      <c r="AW425" s="825">
        <f t="shared" si="156"/>
        <v>0</v>
      </c>
      <c r="AX425" s="825">
        <f t="shared" si="156"/>
        <v>0</v>
      </c>
      <c r="AY425" s="825">
        <f t="shared" si="156"/>
        <v>0</v>
      </c>
      <c r="AZ425" s="825">
        <f t="shared" si="156"/>
        <v>0</v>
      </c>
      <c r="BA425" s="382"/>
    </row>
    <row r="426" spans="1:54" ht="21.75" customHeight="1">
      <c r="B426" s="364" t="s">
        <v>588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35" t="s">
        <v>211</v>
      </c>
      <c r="C429" s="937" t="s">
        <v>33</v>
      </c>
      <c r="D429" s="281" t="s">
        <v>421</v>
      </c>
      <c r="E429" s="941" t="s">
        <v>209</v>
      </c>
      <c r="F429" s="942"/>
      <c r="G429" s="942"/>
      <c r="H429" s="942"/>
      <c r="I429" s="942"/>
      <c r="J429" s="942"/>
      <c r="K429" s="942"/>
      <c r="L429" s="942"/>
      <c r="M429" s="942"/>
      <c r="N429" s="942"/>
      <c r="O429" s="942"/>
      <c r="P429" s="942"/>
      <c r="Q429" s="942"/>
      <c r="R429" s="942"/>
      <c r="S429" s="942"/>
      <c r="T429" s="943"/>
      <c r="U429" s="939" t="s">
        <v>213</v>
      </c>
      <c r="V429" s="281" t="s">
        <v>422</v>
      </c>
      <c r="W429" s="932" t="s">
        <v>212</v>
      </c>
      <c r="X429" s="933"/>
      <c r="Y429" s="933"/>
      <c r="Z429" s="933"/>
      <c r="AA429" s="933"/>
      <c r="AB429" s="933"/>
      <c r="AC429" s="933"/>
      <c r="AD429" s="933"/>
      <c r="AE429" s="933"/>
      <c r="AF429" s="933"/>
      <c r="AG429" s="933"/>
      <c r="AH429" s="933"/>
      <c r="AI429" s="933"/>
      <c r="AJ429" s="933"/>
      <c r="AK429" s="933"/>
      <c r="AL429" s="944"/>
      <c r="AM429" s="932" t="s">
        <v>242</v>
      </c>
      <c r="AN429" s="933"/>
      <c r="AO429" s="933"/>
      <c r="AP429" s="933"/>
      <c r="AQ429" s="933"/>
      <c r="AR429" s="933"/>
      <c r="AS429" s="933"/>
      <c r="AT429" s="933"/>
      <c r="AU429" s="933"/>
      <c r="AV429" s="933"/>
      <c r="AW429" s="933"/>
      <c r="AX429" s="933"/>
      <c r="AY429" s="933"/>
      <c r="AZ429" s="933"/>
      <c r="BA429" s="934"/>
    </row>
    <row r="430" spans="1:54" ht="45.75" customHeight="1">
      <c r="B430" s="936"/>
      <c r="C430" s="938"/>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40"/>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General Service 50 to 4,999 kW</v>
      </c>
      <c r="AP430" s="282" t="str">
        <f>'1.  LRAMVA Summary'!G53</f>
        <v>Large Use</v>
      </c>
      <c r="AQ430" s="282" t="str">
        <f>'1.  LRAMVA Summary'!H53</f>
        <v>Large Use 2</v>
      </c>
      <c r="AR430" s="282" t="str">
        <f>'1.  LRAMVA Summary'!I53</f>
        <v>Street Lighting</v>
      </c>
      <c r="AS430" s="282" t="str">
        <f>'1.  LRAMVA Summary'!J53</f>
        <v>Unmetered Scattered Load</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t="str">
        <f>'1.  LRAMVA Summary'!I54</f>
        <v>kW</v>
      </c>
      <c r="AS431" s="288" t="str">
        <f>'1.  LRAMVA Summary'!J54</f>
        <v>kWh</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outlineLevel="1">
      <c r="A432" s="498">
        <v>1</v>
      </c>
      <c r="B432" s="291" t="s">
        <v>1</v>
      </c>
      <c r="C432" s="288" t="s">
        <v>25</v>
      </c>
      <c r="D432" s="292">
        <v>263320</v>
      </c>
      <c r="E432" s="292">
        <v>263320.39999999997</v>
      </c>
      <c r="F432" s="292">
        <v>263320.39999999997</v>
      </c>
      <c r="G432" s="292">
        <v>0</v>
      </c>
      <c r="H432" s="292">
        <v>0</v>
      </c>
      <c r="I432" s="292">
        <v>0</v>
      </c>
      <c r="J432" s="292">
        <v>0</v>
      </c>
      <c r="K432" s="292">
        <v>0</v>
      </c>
      <c r="L432" s="292">
        <v>0</v>
      </c>
      <c r="M432" s="292">
        <v>0</v>
      </c>
      <c r="N432" s="292">
        <v>0</v>
      </c>
      <c r="O432" s="292">
        <v>0</v>
      </c>
      <c r="P432" s="292">
        <v>0</v>
      </c>
      <c r="Q432" s="292">
        <v>0</v>
      </c>
      <c r="R432" s="292">
        <v>0</v>
      </c>
      <c r="S432" s="292">
        <v>0</v>
      </c>
      <c r="T432" s="292">
        <v>0</v>
      </c>
      <c r="U432" s="288"/>
      <c r="V432" s="292">
        <v>39</v>
      </c>
      <c r="W432" s="292">
        <v>39.450000000000003</v>
      </c>
      <c r="X432" s="292">
        <v>39.450000000000003</v>
      </c>
      <c r="Y432" s="292">
        <v>0</v>
      </c>
      <c r="Z432" s="292">
        <v>0</v>
      </c>
      <c r="AA432" s="292">
        <v>0</v>
      </c>
      <c r="AB432" s="292">
        <v>0</v>
      </c>
      <c r="AC432" s="292">
        <v>0</v>
      </c>
      <c r="AD432" s="292">
        <v>0</v>
      </c>
      <c r="AE432" s="292">
        <v>0</v>
      </c>
      <c r="AF432" s="292">
        <v>0</v>
      </c>
      <c r="AG432" s="292">
        <v>0</v>
      </c>
      <c r="AH432" s="292">
        <v>0</v>
      </c>
      <c r="AI432" s="292">
        <v>0</v>
      </c>
      <c r="AJ432" s="292">
        <v>0</v>
      </c>
      <c r="AK432" s="292">
        <v>0</v>
      </c>
      <c r="AL432" s="292">
        <v>0</v>
      </c>
      <c r="AM432" s="860">
        <v>1</v>
      </c>
      <c r="AN432" s="406"/>
      <c r="AO432" s="406"/>
      <c r="AP432" s="406"/>
      <c r="AQ432" s="406"/>
      <c r="AR432" s="406"/>
      <c r="AS432" s="406"/>
      <c r="AT432" s="406"/>
      <c r="AU432" s="406"/>
      <c r="AV432" s="406"/>
      <c r="AW432" s="406"/>
      <c r="AX432" s="406"/>
      <c r="AY432" s="406"/>
      <c r="AZ432" s="406"/>
      <c r="BA432" s="293">
        <f>SUM(AM432:AZ432)</f>
        <v>1</v>
      </c>
    </row>
    <row r="433" spans="1:53" ht="15"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1</v>
      </c>
      <c r="AN433" s="407">
        <f>AN432</f>
        <v>0</v>
      </c>
      <c r="AO433" s="407">
        <f t="shared" ref="AO433:AZ433" si="157">AO432</f>
        <v>0</v>
      </c>
      <c r="AP433" s="407">
        <f t="shared" si="157"/>
        <v>0</v>
      </c>
      <c r="AQ433" s="407">
        <f t="shared" si="157"/>
        <v>0</v>
      </c>
      <c r="AR433" s="407">
        <f t="shared" si="157"/>
        <v>0</v>
      </c>
      <c r="AS433" s="407">
        <f t="shared" si="157"/>
        <v>0</v>
      </c>
      <c r="AT433" s="407">
        <f t="shared" si="157"/>
        <v>0</v>
      </c>
      <c r="AU433" s="407">
        <f t="shared" si="157"/>
        <v>0</v>
      </c>
      <c r="AV433" s="407">
        <f t="shared" si="157"/>
        <v>0</v>
      </c>
      <c r="AW433" s="407">
        <f t="shared" si="157"/>
        <v>0</v>
      </c>
      <c r="AX433" s="407">
        <f t="shared" si="157"/>
        <v>0</v>
      </c>
      <c r="AY433" s="407">
        <f t="shared" si="157"/>
        <v>0</v>
      </c>
      <c r="AZ433" s="407">
        <f t="shared" si="157"/>
        <v>0</v>
      </c>
      <c r="BA433" s="294"/>
    </row>
    <row r="434" spans="1:53" ht="15.75"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outlineLevel="1">
      <c r="A435" s="498">
        <v>2</v>
      </c>
      <c r="B435" s="291" t="s">
        <v>2</v>
      </c>
      <c r="C435" s="288" t="s">
        <v>25</v>
      </c>
      <c r="D435" s="292">
        <v>74996</v>
      </c>
      <c r="E435" s="292">
        <v>74996.3</v>
      </c>
      <c r="F435" s="292">
        <v>74996.3</v>
      </c>
      <c r="G435" s="292">
        <v>74996.3</v>
      </c>
      <c r="H435" s="292" t="s">
        <v>1017</v>
      </c>
      <c r="I435" s="292" t="s">
        <v>1017</v>
      </c>
      <c r="J435" s="292" t="s">
        <v>1017</v>
      </c>
      <c r="K435" s="292" t="s">
        <v>1017</v>
      </c>
      <c r="L435" s="292" t="s">
        <v>1017</v>
      </c>
      <c r="M435" s="292" t="s">
        <v>1017</v>
      </c>
      <c r="N435" s="292" t="s">
        <v>1017</v>
      </c>
      <c r="O435" s="292" t="s">
        <v>1017</v>
      </c>
      <c r="P435" s="292" t="s">
        <v>1142</v>
      </c>
      <c r="Q435" s="292" t="s">
        <v>1142</v>
      </c>
      <c r="R435" s="292" t="s">
        <v>1142</v>
      </c>
      <c r="S435" s="292" t="s">
        <v>1142</v>
      </c>
      <c r="T435" s="292" t="s">
        <v>1142</v>
      </c>
      <c r="U435" s="288"/>
      <c r="V435" s="292">
        <v>42</v>
      </c>
      <c r="W435" s="292">
        <v>42.06</v>
      </c>
      <c r="X435" s="292">
        <v>42.06</v>
      </c>
      <c r="Y435" s="292">
        <v>42.06</v>
      </c>
      <c r="Z435" s="292" t="s">
        <v>1018</v>
      </c>
      <c r="AA435" s="292" t="s">
        <v>1018</v>
      </c>
      <c r="AB435" s="292" t="s">
        <v>1018</v>
      </c>
      <c r="AC435" s="292" t="s">
        <v>1018</v>
      </c>
      <c r="AD435" s="292" t="s">
        <v>1018</v>
      </c>
      <c r="AE435" s="292" t="s">
        <v>1018</v>
      </c>
      <c r="AF435" s="292" t="s">
        <v>1018</v>
      </c>
      <c r="AG435" s="292" t="s">
        <v>1018</v>
      </c>
      <c r="AH435" s="292" t="s">
        <v>1018</v>
      </c>
      <c r="AI435" s="292" t="s">
        <v>1018</v>
      </c>
      <c r="AJ435" s="292" t="s">
        <v>1018</v>
      </c>
      <c r="AK435" s="292" t="s">
        <v>1018</v>
      </c>
      <c r="AL435" s="292" t="s">
        <v>1018</v>
      </c>
      <c r="AM435" s="860">
        <v>1</v>
      </c>
      <c r="AN435" s="406"/>
      <c r="AO435" s="406"/>
      <c r="AP435" s="406"/>
      <c r="AQ435" s="406"/>
      <c r="AR435" s="406"/>
      <c r="AS435" s="406"/>
      <c r="AT435" s="406"/>
      <c r="AU435" s="406"/>
      <c r="AV435" s="406"/>
      <c r="AW435" s="406"/>
      <c r="AX435" s="406"/>
      <c r="AY435" s="406"/>
      <c r="AZ435" s="406"/>
      <c r="BA435" s="293">
        <f>SUM(AM435:AZ435)</f>
        <v>1</v>
      </c>
    </row>
    <row r="436" spans="1:53" ht="15"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1</v>
      </c>
      <c r="AN436" s="407">
        <f>AN435</f>
        <v>0</v>
      </c>
      <c r="AO436" s="407">
        <f t="shared" ref="AO436:AZ436" si="158">AO435</f>
        <v>0</v>
      </c>
      <c r="AP436" s="407">
        <f t="shared" si="158"/>
        <v>0</v>
      </c>
      <c r="AQ436" s="407">
        <f t="shared" si="158"/>
        <v>0</v>
      </c>
      <c r="AR436" s="407">
        <f t="shared" si="158"/>
        <v>0</v>
      </c>
      <c r="AS436" s="407">
        <f t="shared" si="158"/>
        <v>0</v>
      </c>
      <c r="AT436" s="407">
        <f t="shared" si="158"/>
        <v>0</v>
      </c>
      <c r="AU436" s="407">
        <f t="shared" si="158"/>
        <v>0</v>
      </c>
      <c r="AV436" s="407">
        <f t="shared" si="158"/>
        <v>0</v>
      </c>
      <c r="AW436" s="407">
        <f t="shared" si="158"/>
        <v>0</v>
      </c>
      <c r="AX436" s="407">
        <f t="shared" si="158"/>
        <v>0</v>
      </c>
      <c r="AY436" s="407">
        <f t="shared" si="158"/>
        <v>0</v>
      </c>
      <c r="AZ436" s="407">
        <f t="shared" si="158"/>
        <v>0</v>
      </c>
      <c r="BA436" s="294"/>
    </row>
    <row r="437" spans="1:53" ht="15.75"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outlineLevel="1">
      <c r="A438" s="498">
        <v>3</v>
      </c>
      <c r="B438" s="291" t="s">
        <v>3</v>
      </c>
      <c r="C438" s="288" t="s">
        <v>25</v>
      </c>
      <c r="D438" s="292">
        <v>2035819</v>
      </c>
      <c r="E438" s="292">
        <v>2035819.19</v>
      </c>
      <c r="F438" s="292">
        <v>2035819.19</v>
      </c>
      <c r="G438" s="292">
        <v>2035819.19</v>
      </c>
      <c r="H438" s="292">
        <v>2035819.19</v>
      </c>
      <c r="I438" s="292">
        <v>2035819.19</v>
      </c>
      <c r="J438" s="292">
        <v>2035819.19</v>
      </c>
      <c r="K438" s="292">
        <v>2035819.19</v>
      </c>
      <c r="L438" s="292">
        <v>2035819.19</v>
      </c>
      <c r="M438" s="292">
        <v>2035819.19</v>
      </c>
      <c r="N438" s="292">
        <v>2035819.19</v>
      </c>
      <c r="O438" s="292">
        <v>2035819.19</v>
      </c>
      <c r="P438" s="292">
        <v>2035819.19</v>
      </c>
      <c r="Q438" s="292">
        <v>2035819.19</v>
      </c>
      <c r="R438" s="292">
        <v>2035819.19</v>
      </c>
      <c r="S438" s="292">
        <v>2035819.19</v>
      </c>
      <c r="T438" s="292">
        <v>2035819.19</v>
      </c>
      <c r="U438" s="288"/>
      <c r="V438" s="292">
        <v>1109</v>
      </c>
      <c r="W438" s="292">
        <v>1109.07</v>
      </c>
      <c r="X438" s="292">
        <v>1109.07</v>
      </c>
      <c r="Y438" s="292">
        <v>1109.07</v>
      </c>
      <c r="Z438" s="292">
        <v>1109.07</v>
      </c>
      <c r="AA438" s="292">
        <v>1109.07</v>
      </c>
      <c r="AB438" s="292">
        <v>1109.07</v>
      </c>
      <c r="AC438" s="292">
        <v>1109.07</v>
      </c>
      <c r="AD438" s="292">
        <v>1109.07</v>
      </c>
      <c r="AE438" s="292">
        <v>1109.07</v>
      </c>
      <c r="AF438" s="292">
        <v>1109.07</v>
      </c>
      <c r="AG438" s="292">
        <v>1109.07</v>
      </c>
      <c r="AH438" s="292">
        <v>1109.07</v>
      </c>
      <c r="AI438" s="292">
        <v>1109.07</v>
      </c>
      <c r="AJ438" s="292">
        <v>1109.07</v>
      </c>
      <c r="AK438" s="292">
        <v>1109.07</v>
      </c>
      <c r="AL438" s="292">
        <v>1109.07</v>
      </c>
      <c r="AM438" s="860">
        <v>1</v>
      </c>
      <c r="AN438" s="406"/>
      <c r="AO438" s="406"/>
      <c r="AP438" s="406"/>
      <c r="AQ438" s="406"/>
      <c r="AR438" s="406"/>
      <c r="AS438" s="406"/>
      <c r="AT438" s="406"/>
      <c r="AU438" s="406"/>
      <c r="AV438" s="406"/>
      <c r="AW438" s="406"/>
      <c r="AX438" s="406"/>
      <c r="AY438" s="406"/>
      <c r="AZ438" s="406"/>
      <c r="BA438" s="293">
        <f>SUM(AM438:AZ438)</f>
        <v>1</v>
      </c>
    </row>
    <row r="439" spans="1:53" ht="15"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1</v>
      </c>
      <c r="AN439" s="407">
        <f>AN438</f>
        <v>0</v>
      </c>
      <c r="AO439" s="407">
        <f t="shared" ref="AO439:AZ439" si="159">AO438</f>
        <v>0</v>
      </c>
      <c r="AP439" s="407">
        <f t="shared" si="159"/>
        <v>0</v>
      </c>
      <c r="AQ439" s="407">
        <f t="shared" si="159"/>
        <v>0</v>
      </c>
      <c r="AR439" s="407">
        <f t="shared" si="159"/>
        <v>0</v>
      </c>
      <c r="AS439" s="407">
        <f t="shared" si="159"/>
        <v>0</v>
      </c>
      <c r="AT439" s="407">
        <f t="shared" si="159"/>
        <v>0</v>
      </c>
      <c r="AU439" s="407">
        <f t="shared" si="159"/>
        <v>0</v>
      </c>
      <c r="AV439" s="407">
        <f t="shared" si="159"/>
        <v>0</v>
      </c>
      <c r="AW439" s="407">
        <f t="shared" si="159"/>
        <v>0</v>
      </c>
      <c r="AX439" s="407">
        <f t="shared" si="159"/>
        <v>0</v>
      </c>
      <c r="AY439" s="407">
        <f t="shared" si="159"/>
        <v>0</v>
      </c>
      <c r="AZ439" s="407">
        <f t="shared" si="159"/>
        <v>0</v>
      </c>
      <c r="BA439" s="294"/>
    </row>
    <row r="440" spans="1:53" ht="15"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outlineLevel="1">
      <c r="A441" s="498">
        <v>4</v>
      </c>
      <c r="B441" s="291" t="s">
        <v>4</v>
      </c>
      <c r="C441" s="288" t="s">
        <v>25</v>
      </c>
      <c r="D441" s="292">
        <v>1153159</v>
      </c>
      <c r="E441" s="292">
        <v>1074242.3899999999</v>
      </c>
      <c r="F441" s="292">
        <v>1035847.51</v>
      </c>
      <c r="G441" s="292">
        <v>1035847.51</v>
      </c>
      <c r="H441" s="292">
        <v>1035847.51</v>
      </c>
      <c r="I441" s="292">
        <v>1035847.51</v>
      </c>
      <c r="J441" s="292">
        <v>1035847.51</v>
      </c>
      <c r="K441" s="292">
        <v>1033860.44</v>
      </c>
      <c r="L441" s="292">
        <v>1033860.44</v>
      </c>
      <c r="M441" s="292">
        <v>886442.62</v>
      </c>
      <c r="N441" s="292">
        <v>812843.13</v>
      </c>
      <c r="O441" s="292">
        <v>802720.37</v>
      </c>
      <c r="P441" s="292">
        <v>802720.37</v>
      </c>
      <c r="Q441" s="292">
        <v>797074.78</v>
      </c>
      <c r="R441" s="292">
        <v>797074.78</v>
      </c>
      <c r="S441" s="292">
        <v>796129.07</v>
      </c>
      <c r="T441" s="292">
        <v>356476.95</v>
      </c>
      <c r="U441" s="288"/>
      <c r="V441" s="292">
        <v>86</v>
      </c>
      <c r="W441" s="292">
        <v>81.44</v>
      </c>
      <c r="X441" s="292">
        <v>79.02</v>
      </c>
      <c r="Y441" s="292">
        <v>79.02</v>
      </c>
      <c r="Z441" s="292">
        <v>79.02</v>
      </c>
      <c r="AA441" s="292">
        <v>79.02</v>
      </c>
      <c r="AB441" s="292">
        <v>79.02</v>
      </c>
      <c r="AC441" s="292">
        <v>78.8</v>
      </c>
      <c r="AD441" s="292">
        <v>78.8</v>
      </c>
      <c r="AE441" s="292">
        <v>69.540000000000006</v>
      </c>
      <c r="AF441" s="292">
        <v>50.46</v>
      </c>
      <c r="AG441" s="292">
        <v>50.46</v>
      </c>
      <c r="AH441" s="292">
        <v>50.46</v>
      </c>
      <c r="AI441" s="292">
        <v>50.06</v>
      </c>
      <c r="AJ441" s="292">
        <v>50.06</v>
      </c>
      <c r="AK441" s="292">
        <v>49.98</v>
      </c>
      <c r="AL441" s="292">
        <v>22.38</v>
      </c>
      <c r="AM441" s="860">
        <v>1</v>
      </c>
      <c r="AN441" s="406"/>
      <c r="AO441" s="406"/>
      <c r="AP441" s="406"/>
      <c r="AQ441" s="406"/>
      <c r="AR441" s="406"/>
      <c r="AS441" s="406"/>
      <c r="AT441" s="406"/>
      <c r="AU441" s="406"/>
      <c r="AV441" s="406"/>
      <c r="AW441" s="406"/>
      <c r="AX441" s="406"/>
      <c r="AY441" s="406"/>
      <c r="AZ441" s="406"/>
      <c r="BA441" s="293">
        <f>SUM(AM441:AZ441)</f>
        <v>1</v>
      </c>
    </row>
    <row r="442" spans="1:53" ht="15"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1</v>
      </c>
      <c r="AN442" s="407">
        <f>AN441</f>
        <v>0</v>
      </c>
      <c r="AO442" s="407">
        <f t="shared" ref="AO442:AZ442" si="160">AO441</f>
        <v>0</v>
      </c>
      <c r="AP442" s="407">
        <f t="shared" si="160"/>
        <v>0</v>
      </c>
      <c r="AQ442" s="407">
        <f t="shared" si="160"/>
        <v>0</v>
      </c>
      <c r="AR442" s="407">
        <f t="shared" si="160"/>
        <v>0</v>
      </c>
      <c r="AS442" s="407">
        <f t="shared" si="160"/>
        <v>0</v>
      </c>
      <c r="AT442" s="407">
        <f t="shared" si="160"/>
        <v>0</v>
      </c>
      <c r="AU442" s="407">
        <f t="shared" si="160"/>
        <v>0</v>
      </c>
      <c r="AV442" s="407">
        <f t="shared" si="160"/>
        <v>0</v>
      </c>
      <c r="AW442" s="407">
        <f t="shared" si="160"/>
        <v>0</v>
      </c>
      <c r="AX442" s="407">
        <f t="shared" si="160"/>
        <v>0</v>
      </c>
      <c r="AY442" s="407">
        <f t="shared" si="160"/>
        <v>0</v>
      </c>
      <c r="AZ442" s="407">
        <f t="shared" si="160"/>
        <v>0</v>
      </c>
      <c r="BA442" s="294"/>
    </row>
    <row r="443" spans="1:53" ht="15"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outlineLevel="1">
      <c r="A444" s="498">
        <v>5</v>
      </c>
      <c r="B444" s="291" t="s">
        <v>5</v>
      </c>
      <c r="C444" s="288" t="s">
        <v>25</v>
      </c>
      <c r="D444" s="292">
        <v>4968775</v>
      </c>
      <c r="E444" s="292">
        <v>4310359.59</v>
      </c>
      <c r="F444" s="292">
        <v>3967230.08</v>
      </c>
      <c r="G444" s="292">
        <v>3967230.08</v>
      </c>
      <c r="H444" s="292">
        <v>3967230.08</v>
      </c>
      <c r="I444" s="292">
        <v>3967230.08</v>
      </c>
      <c r="J444" s="292">
        <v>3967230.08</v>
      </c>
      <c r="K444" s="292">
        <v>3965511.53</v>
      </c>
      <c r="L444" s="292">
        <v>3965511.53</v>
      </c>
      <c r="M444" s="292">
        <v>3688146.04</v>
      </c>
      <c r="N444" s="292">
        <v>3585580.29</v>
      </c>
      <c r="O444" s="292">
        <v>3031996.67</v>
      </c>
      <c r="P444" s="292">
        <v>3031996.67</v>
      </c>
      <c r="Q444" s="292">
        <v>2988578.74</v>
      </c>
      <c r="R444" s="292">
        <v>2988578.74</v>
      </c>
      <c r="S444" s="292">
        <v>2984353.58</v>
      </c>
      <c r="T444" s="292">
        <v>2426083.39</v>
      </c>
      <c r="U444" s="288"/>
      <c r="V444" s="292">
        <v>325</v>
      </c>
      <c r="W444" s="292">
        <v>283.85000000000002</v>
      </c>
      <c r="X444" s="292">
        <v>262.31</v>
      </c>
      <c r="Y444" s="292">
        <v>262.31</v>
      </c>
      <c r="Z444" s="292">
        <v>262.31</v>
      </c>
      <c r="AA444" s="292">
        <v>262.31</v>
      </c>
      <c r="AB444" s="292">
        <v>262.31</v>
      </c>
      <c r="AC444" s="292">
        <v>262.11</v>
      </c>
      <c r="AD444" s="292">
        <v>262.11</v>
      </c>
      <c r="AE444" s="292">
        <v>244.7</v>
      </c>
      <c r="AF444" s="292">
        <v>222.69</v>
      </c>
      <c r="AG444" s="292">
        <v>188.64</v>
      </c>
      <c r="AH444" s="292">
        <v>188.64</v>
      </c>
      <c r="AI444" s="292">
        <v>187.73</v>
      </c>
      <c r="AJ444" s="292">
        <v>187.73</v>
      </c>
      <c r="AK444" s="292">
        <v>187.35</v>
      </c>
      <c r="AL444" s="292">
        <v>152.30000000000001</v>
      </c>
      <c r="AM444" s="860">
        <v>1</v>
      </c>
      <c r="AN444" s="406"/>
      <c r="AO444" s="406"/>
      <c r="AP444" s="406"/>
      <c r="AQ444" s="406"/>
      <c r="AR444" s="406"/>
      <c r="AS444" s="406"/>
      <c r="AT444" s="406"/>
      <c r="AU444" s="406"/>
      <c r="AV444" s="406"/>
      <c r="AW444" s="406"/>
      <c r="AX444" s="406"/>
      <c r="AY444" s="406"/>
      <c r="AZ444" s="406"/>
      <c r="BA444" s="293">
        <f>SUM(AM444:AZ444)</f>
        <v>1</v>
      </c>
    </row>
    <row r="445" spans="1:53" ht="15"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1</v>
      </c>
      <c r="AN445" s="407">
        <f>AN444</f>
        <v>0</v>
      </c>
      <c r="AO445" s="407">
        <f t="shared" ref="AO445:AZ445" si="161">AO444</f>
        <v>0</v>
      </c>
      <c r="AP445" s="407">
        <f t="shared" si="161"/>
        <v>0</v>
      </c>
      <c r="AQ445" s="407">
        <f t="shared" si="161"/>
        <v>0</v>
      </c>
      <c r="AR445" s="407">
        <f t="shared" si="161"/>
        <v>0</v>
      </c>
      <c r="AS445" s="407">
        <f t="shared" si="161"/>
        <v>0</v>
      </c>
      <c r="AT445" s="407">
        <f t="shared" si="161"/>
        <v>0</v>
      </c>
      <c r="AU445" s="407">
        <f t="shared" si="161"/>
        <v>0</v>
      </c>
      <c r="AV445" s="407">
        <f t="shared" si="161"/>
        <v>0</v>
      </c>
      <c r="AW445" s="407">
        <f t="shared" si="161"/>
        <v>0</v>
      </c>
      <c r="AX445" s="407">
        <f t="shared" si="161"/>
        <v>0</v>
      </c>
      <c r="AY445" s="407">
        <f t="shared" si="161"/>
        <v>0</v>
      </c>
      <c r="AZ445" s="407">
        <f t="shared" si="161"/>
        <v>0</v>
      </c>
      <c r="BA445" s="294"/>
    </row>
    <row r="446" spans="1:53" ht="15"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62">AO447</f>
        <v>0</v>
      </c>
      <c r="AP448" s="407">
        <f t="shared" si="162"/>
        <v>0</v>
      </c>
      <c r="AQ448" s="407">
        <f t="shared" si="162"/>
        <v>0</v>
      </c>
      <c r="AR448" s="407">
        <f t="shared" si="162"/>
        <v>0</v>
      </c>
      <c r="AS448" s="407">
        <f t="shared" si="162"/>
        <v>0</v>
      </c>
      <c r="AT448" s="407">
        <f t="shared" si="162"/>
        <v>0</v>
      </c>
      <c r="AU448" s="407">
        <f t="shared" si="162"/>
        <v>0</v>
      </c>
      <c r="AV448" s="407">
        <f t="shared" si="162"/>
        <v>0</v>
      </c>
      <c r="AW448" s="407">
        <f t="shared" si="162"/>
        <v>0</v>
      </c>
      <c r="AX448" s="407">
        <f t="shared" si="162"/>
        <v>0</v>
      </c>
      <c r="AY448" s="407">
        <f t="shared" si="162"/>
        <v>0</v>
      </c>
      <c r="AZ448" s="407">
        <f t="shared" si="162"/>
        <v>0</v>
      </c>
      <c r="BA448" s="294"/>
    </row>
    <row r="449" spans="1:53" ht="15"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outlineLevel="1">
      <c r="A450" s="498">
        <v>7</v>
      </c>
      <c r="B450" s="291" t="s">
        <v>42</v>
      </c>
      <c r="C450" s="288" t="s">
        <v>25</v>
      </c>
      <c r="D450" s="292">
        <v>1510</v>
      </c>
      <c r="E450" s="292"/>
      <c r="F450" s="292"/>
      <c r="G450" s="292"/>
      <c r="H450" s="292"/>
      <c r="I450" s="292"/>
      <c r="J450" s="292"/>
      <c r="K450" s="292"/>
      <c r="L450" s="292"/>
      <c r="M450" s="292"/>
      <c r="N450" s="292"/>
      <c r="O450" s="292"/>
      <c r="P450" s="292"/>
      <c r="Q450" s="292"/>
      <c r="R450" s="292"/>
      <c r="S450" s="292"/>
      <c r="T450" s="292"/>
      <c r="U450" s="288"/>
      <c r="V450" s="292">
        <v>4457</v>
      </c>
      <c r="W450" s="292"/>
      <c r="X450" s="292"/>
      <c r="Y450" s="292"/>
      <c r="Z450" s="292"/>
      <c r="AA450" s="292"/>
      <c r="AB450" s="292"/>
      <c r="AC450" s="292"/>
      <c r="AD450" s="292"/>
      <c r="AE450" s="292"/>
      <c r="AF450" s="292"/>
      <c r="AG450" s="292"/>
      <c r="AH450" s="292"/>
      <c r="AI450" s="292"/>
      <c r="AJ450" s="292"/>
      <c r="AK450" s="292"/>
      <c r="AL450" s="292"/>
      <c r="AM450" s="860">
        <v>1</v>
      </c>
      <c r="AN450" s="406"/>
      <c r="AO450" s="406"/>
      <c r="AP450" s="406"/>
      <c r="AQ450" s="406"/>
      <c r="AR450" s="406"/>
      <c r="AS450" s="406"/>
      <c r="AT450" s="406"/>
      <c r="AU450" s="406"/>
      <c r="AV450" s="406"/>
      <c r="AW450" s="406"/>
      <c r="AX450" s="406"/>
      <c r="AY450" s="406"/>
      <c r="AZ450" s="406"/>
      <c r="BA450" s="293">
        <f>SUM(AM450:AZ450)</f>
        <v>1</v>
      </c>
    </row>
    <row r="451" spans="1:53" ht="15"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1</v>
      </c>
      <c r="AN451" s="407">
        <f>AN450</f>
        <v>0</v>
      </c>
      <c r="AO451" s="407">
        <f t="shared" ref="AO451:AZ451" si="163">AO450</f>
        <v>0</v>
      </c>
      <c r="AP451" s="407">
        <f t="shared" si="163"/>
        <v>0</v>
      </c>
      <c r="AQ451" s="407">
        <f t="shared" si="163"/>
        <v>0</v>
      </c>
      <c r="AR451" s="407">
        <f t="shared" si="163"/>
        <v>0</v>
      </c>
      <c r="AS451" s="407">
        <f t="shared" si="163"/>
        <v>0</v>
      </c>
      <c r="AT451" s="407">
        <f t="shared" si="163"/>
        <v>0</v>
      </c>
      <c r="AU451" s="407">
        <f t="shared" si="163"/>
        <v>0</v>
      </c>
      <c r="AV451" s="407">
        <f t="shared" si="163"/>
        <v>0</v>
      </c>
      <c r="AW451" s="407">
        <f t="shared" si="163"/>
        <v>0</v>
      </c>
      <c r="AX451" s="407">
        <f t="shared" si="163"/>
        <v>0</v>
      </c>
      <c r="AY451" s="407">
        <f t="shared" si="163"/>
        <v>0</v>
      </c>
      <c r="AZ451" s="407">
        <f t="shared" si="163"/>
        <v>0</v>
      </c>
      <c r="BA451" s="294"/>
    </row>
    <row r="452" spans="1:53" ht="15"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64">AO453</f>
        <v>0</v>
      </c>
      <c r="AP454" s="407">
        <f t="shared" si="164"/>
        <v>0</v>
      </c>
      <c r="AQ454" s="407">
        <f t="shared" si="164"/>
        <v>0</v>
      </c>
      <c r="AR454" s="407">
        <f t="shared" si="164"/>
        <v>0</v>
      </c>
      <c r="AS454" s="407">
        <f t="shared" si="164"/>
        <v>0</v>
      </c>
      <c r="AT454" s="407">
        <f t="shared" si="164"/>
        <v>0</v>
      </c>
      <c r="AU454" s="407">
        <f t="shared" si="164"/>
        <v>0</v>
      </c>
      <c r="AV454" s="407">
        <f t="shared" si="164"/>
        <v>0</v>
      </c>
      <c r="AW454" s="407">
        <f t="shared" si="164"/>
        <v>0</v>
      </c>
      <c r="AX454" s="407">
        <f t="shared" si="164"/>
        <v>0</v>
      </c>
      <c r="AY454" s="407">
        <f t="shared" si="164"/>
        <v>0</v>
      </c>
      <c r="AZ454" s="407">
        <f t="shared" si="164"/>
        <v>0</v>
      </c>
      <c r="BA454" s="294"/>
    </row>
    <row r="455" spans="1:53" s="280" customFormat="1" ht="15"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65">AO456</f>
        <v>0</v>
      </c>
      <c r="AP457" s="407">
        <f t="shared" si="165"/>
        <v>0</v>
      </c>
      <c r="AQ457" s="407">
        <f t="shared" si="165"/>
        <v>0</v>
      </c>
      <c r="AR457" s="407">
        <f t="shared" si="165"/>
        <v>0</v>
      </c>
      <c r="AS457" s="407">
        <f t="shared" si="165"/>
        <v>0</v>
      </c>
      <c r="AT457" s="407">
        <f t="shared" si="165"/>
        <v>0</v>
      </c>
      <c r="AU457" s="407">
        <f t="shared" si="165"/>
        <v>0</v>
      </c>
      <c r="AV457" s="407">
        <f t="shared" si="165"/>
        <v>0</v>
      </c>
      <c r="AW457" s="407">
        <f t="shared" si="165"/>
        <v>0</v>
      </c>
      <c r="AX457" s="407">
        <f t="shared" si="165"/>
        <v>0</v>
      </c>
      <c r="AY457" s="407">
        <f t="shared" si="165"/>
        <v>0</v>
      </c>
      <c r="AZ457" s="407">
        <f t="shared" si="165"/>
        <v>0</v>
      </c>
      <c r="BA457" s="294"/>
    </row>
    <row r="458" spans="1:53" ht="15"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outlineLevel="1">
      <c r="A460" s="498">
        <v>10</v>
      </c>
      <c r="B460" s="307" t="s">
        <v>22</v>
      </c>
      <c r="C460" s="288" t="s">
        <v>25</v>
      </c>
      <c r="D460" s="292">
        <v>19282049</v>
      </c>
      <c r="E460" s="292">
        <v>19255189.07</v>
      </c>
      <c r="F460" s="292">
        <v>19255189.07</v>
      </c>
      <c r="G460" s="292">
        <v>18858307.379999999</v>
      </c>
      <c r="H460" s="292">
        <v>18858307.379999999</v>
      </c>
      <c r="I460" s="292">
        <v>18752564.420000002</v>
      </c>
      <c r="J460" s="292">
        <v>18193283.27</v>
      </c>
      <c r="K460" s="292">
        <v>18193283.27</v>
      </c>
      <c r="L460" s="292">
        <v>17398195.960000001</v>
      </c>
      <c r="M460" s="292">
        <v>14887214.939999999</v>
      </c>
      <c r="N460" s="292">
        <v>12089350.279999999</v>
      </c>
      <c r="O460" s="292">
        <v>11592355.199999999</v>
      </c>
      <c r="P460" s="292">
        <v>7255866.4000000004</v>
      </c>
      <c r="Q460" s="292">
        <v>6970894.96</v>
      </c>
      <c r="R460" s="292">
        <v>6970894.96</v>
      </c>
      <c r="S460" s="292">
        <v>4156408.91</v>
      </c>
      <c r="T460" s="292">
        <v>495190.4</v>
      </c>
      <c r="U460" s="292">
        <v>12</v>
      </c>
      <c r="V460" s="292">
        <v>2594</v>
      </c>
      <c r="W460" s="292">
        <v>2586.13</v>
      </c>
      <c r="X460" s="292">
        <v>2586.13</v>
      </c>
      <c r="Y460" s="292">
        <v>2472.61</v>
      </c>
      <c r="Z460" s="292">
        <v>2472.61</v>
      </c>
      <c r="AA460" s="292">
        <v>2442.5100000000002</v>
      </c>
      <c r="AB460" s="292">
        <v>2362.29</v>
      </c>
      <c r="AC460" s="292">
        <v>2362.29</v>
      </c>
      <c r="AD460" s="292">
        <v>2260.19</v>
      </c>
      <c r="AE460" s="292">
        <v>1920.36</v>
      </c>
      <c r="AF460" s="292">
        <v>1566.21</v>
      </c>
      <c r="AG460" s="292">
        <v>1549.46</v>
      </c>
      <c r="AH460" s="292">
        <v>1012.1</v>
      </c>
      <c r="AI460" s="292">
        <v>930.61</v>
      </c>
      <c r="AJ460" s="292">
        <v>930.61</v>
      </c>
      <c r="AK460" s="292">
        <v>638.15</v>
      </c>
      <c r="AL460" s="292">
        <v>191.2</v>
      </c>
      <c r="AM460" s="411"/>
      <c r="AN460" s="465"/>
      <c r="AO460" s="861">
        <v>0.79</v>
      </c>
      <c r="AP460" s="861">
        <v>0.21</v>
      </c>
      <c r="AQ460" s="411"/>
      <c r="AR460" s="411"/>
      <c r="AS460" s="411"/>
      <c r="AT460" s="411"/>
      <c r="AU460" s="411"/>
      <c r="AV460" s="411"/>
      <c r="AW460" s="411"/>
      <c r="AX460" s="411"/>
      <c r="AY460" s="411"/>
      <c r="AZ460" s="411"/>
      <c r="BA460" s="293">
        <f>SUM(AM460:AZ460)</f>
        <v>1</v>
      </c>
    </row>
    <row r="461" spans="1:53" ht="15"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66">AO460</f>
        <v>0.79</v>
      </c>
      <c r="AP461" s="407">
        <f t="shared" si="166"/>
        <v>0.21</v>
      </c>
      <c r="AQ461" s="407">
        <f t="shared" si="166"/>
        <v>0</v>
      </c>
      <c r="AR461" s="407">
        <f t="shared" si="166"/>
        <v>0</v>
      </c>
      <c r="AS461" s="407">
        <f t="shared" si="166"/>
        <v>0</v>
      </c>
      <c r="AT461" s="407">
        <f t="shared" si="166"/>
        <v>0</v>
      </c>
      <c r="AU461" s="407">
        <f t="shared" si="166"/>
        <v>0</v>
      </c>
      <c r="AV461" s="407">
        <f t="shared" si="166"/>
        <v>0</v>
      </c>
      <c r="AW461" s="407">
        <f t="shared" si="166"/>
        <v>0</v>
      </c>
      <c r="AX461" s="407">
        <f t="shared" si="166"/>
        <v>0</v>
      </c>
      <c r="AY461" s="407">
        <f t="shared" si="166"/>
        <v>0</v>
      </c>
      <c r="AZ461" s="407">
        <f t="shared" si="166"/>
        <v>0</v>
      </c>
      <c r="BA461" s="308"/>
    </row>
    <row r="462" spans="1:53" ht="15"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outlineLevel="1">
      <c r="A463" s="498">
        <v>11</v>
      </c>
      <c r="B463" s="311" t="s">
        <v>21</v>
      </c>
      <c r="C463" s="288" t="s">
        <v>25</v>
      </c>
      <c r="D463" s="292">
        <v>2940240</v>
      </c>
      <c r="E463" s="292">
        <v>2919374.23</v>
      </c>
      <c r="F463" s="292">
        <v>2709943.37</v>
      </c>
      <c r="G463" s="292">
        <v>1775114.74</v>
      </c>
      <c r="H463" s="292">
        <v>1775114.74</v>
      </c>
      <c r="I463" s="292">
        <v>1775114.74</v>
      </c>
      <c r="J463" s="292">
        <v>1775114.74</v>
      </c>
      <c r="K463" s="292">
        <v>1775114.74</v>
      </c>
      <c r="L463" s="292">
        <v>1775114.74</v>
      </c>
      <c r="M463" s="292">
        <v>1775114.74</v>
      </c>
      <c r="N463" s="292">
        <v>1689166.06</v>
      </c>
      <c r="O463" s="292">
        <v>647250.85</v>
      </c>
      <c r="P463" s="292" t="s">
        <v>1142</v>
      </c>
      <c r="Q463" s="292" t="s">
        <v>1142</v>
      </c>
      <c r="R463" s="292" t="s">
        <v>1142</v>
      </c>
      <c r="S463" s="292" t="s">
        <v>1142</v>
      </c>
      <c r="T463" s="292" t="s">
        <v>1142</v>
      </c>
      <c r="U463" s="292">
        <v>12</v>
      </c>
      <c r="V463" s="292">
        <v>852</v>
      </c>
      <c r="W463" s="292">
        <v>846.64</v>
      </c>
      <c r="X463" s="292">
        <v>789.11</v>
      </c>
      <c r="Y463" s="292">
        <v>497</v>
      </c>
      <c r="Z463" s="292">
        <v>497</v>
      </c>
      <c r="AA463" s="292">
        <v>497</v>
      </c>
      <c r="AB463" s="292">
        <v>497</v>
      </c>
      <c r="AC463" s="292">
        <v>497</v>
      </c>
      <c r="AD463" s="292">
        <v>497</v>
      </c>
      <c r="AE463" s="292">
        <v>497</v>
      </c>
      <c r="AF463" s="292">
        <v>487.67</v>
      </c>
      <c r="AG463" s="292">
        <v>198.42</v>
      </c>
      <c r="AH463" s="292" t="s">
        <v>1018</v>
      </c>
      <c r="AI463" s="292" t="s">
        <v>1018</v>
      </c>
      <c r="AJ463" s="292" t="s">
        <v>1018</v>
      </c>
      <c r="AK463" s="292" t="s">
        <v>1018</v>
      </c>
      <c r="AL463" s="292" t="s">
        <v>1018</v>
      </c>
      <c r="AM463" s="411"/>
      <c r="AN463" s="861">
        <v>1</v>
      </c>
      <c r="AO463" s="411"/>
      <c r="AP463" s="411"/>
      <c r="AQ463" s="411"/>
      <c r="AR463" s="411"/>
      <c r="AS463" s="411"/>
      <c r="AT463" s="411"/>
      <c r="AU463" s="411"/>
      <c r="AV463" s="411"/>
      <c r="AW463" s="411"/>
      <c r="AX463" s="411"/>
      <c r="AY463" s="411"/>
      <c r="AZ463" s="411"/>
      <c r="BA463" s="293">
        <f>SUM(AM463:AZ463)</f>
        <v>1</v>
      </c>
    </row>
    <row r="464" spans="1:53" ht="15"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1</v>
      </c>
      <c r="AO464" s="407">
        <f t="shared" ref="AO464:AZ464" si="167">AO463</f>
        <v>0</v>
      </c>
      <c r="AP464" s="407">
        <f t="shared" si="167"/>
        <v>0</v>
      </c>
      <c r="AQ464" s="407">
        <f t="shared" si="167"/>
        <v>0</v>
      </c>
      <c r="AR464" s="407">
        <f t="shared" si="167"/>
        <v>0</v>
      </c>
      <c r="AS464" s="407">
        <f t="shared" si="167"/>
        <v>0</v>
      </c>
      <c r="AT464" s="407">
        <f t="shared" si="167"/>
        <v>0</v>
      </c>
      <c r="AU464" s="407">
        <f t="shared" si="167"/>
        <v>0</v>
      </c>
      <c r="AV464" s="407">
        <f t="shared" si="167"/>
        <v>0</v>
      </c>
      <c r="AW464" s="407">
        <f t="shared" si="167"/>
        <v>0</v>
      </c>
      <c r="AX464" s="407">
        <f t="shared" si="167"/>
        <v>0</v>
      </c>
      <c r="AY464" s="407">
        <f t="shared" si="167"/>
        <v>0</v>
      </c>
      <c r="AZ464" s="407">
        <f t="shared" si="167"/>
        <v>0</v>
      </c>
      <c r="BA464" s="308"/>
    </row>
    <row r="465" spans="1:53" ht="15"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outlineLevel="1">
      <c r="A466" s="498">
        <v>12</v>
      </c>
      <c r="B466" s="311" t="s">
        <v>23</v>
      </c>
      <c r="C466" s="288" t="s">
        <v>25</v>
      </c>
      <c r="D466" s="292">
        <v>157250</v>
      </c>
      <c r="E466" s="292">
        <v>157250.21</v>
      </c>
      <c r="F466" s="292">
        <v>157250.21</v>
      </c>
      <c r="G466" s="292" t="s">
        <v>1017</v>
      </c>
      <c r="H466" s="292" t="s">
        <v>1017</v>
      </c>
      <c r="I466" s="292" t="s">
        <v>1017</v>
      </c>
      <c r="J466" s="292" t="s">
        <v>1017</v>
      </c>
      <c r="K466" s="292" t="s">
        <v>1017</v>
      </c>
      <c r="L466" s="292" t="s">
        <v>1017</v>
      </c>
      <c r="M466" s="292" t="s">
        <v>1017</v>
      </c>
      <c r="N466" s="292" t="s">
        <v>1017</v>
      </c>
      <c r="O466" s="292" t="s">
        <v>1017</v>
      </c>
      <c r="P466" s="292" t="s">
        <v>1142</v>
      </c>
      <c r="Q466" s="292" t="s">
        <v>1142</v>
      </c>
      <c r="R466" s="292" t="s">
        <v>1142</v>
      </c>
      <c r="S466" s="292" t="s">
        <v>1142</v>
      </c>
      <c r="T466" s="292" t="s">
        <v>1142</v>
      </c>
      <c r="U466" s="292">
        <v>3</v>
      </c>
      <c r="V466" s="292">
        <v>133</v>
      </c>
      <c r="W466" s="292">
        <v>132.5</v>
      </c>
      <c r="X466" s="292">
        <v>132.5</v>
      </c>
      <c r="Y466" s="292" t="s">
        <v>1018</v>
      </c>
      <c r="Z466" s="292" t="s">
        <v>1018</v>
      </c>
      <c r="AA466" s="292" t="s">
        <v>1018</v>
      </c>
      <c r="AB466" s="292" t="s">
        <v>1018</v>
      </c>
      <c r="AC466" s="292" t="s">
        <v>1018</v>
      </c>
      <c r="AD466" s="292" t="s">
        <v>1018</v>
      </c>
      <c r="AE466" s="292" t="s">
        <v>1018</v>
      </c>
      <c r="AF466" s="292" t="s">
        <v>1018</v>
      </c>
      <c r="AG466" s="292" t="s">
        <v>1018</v>
      </c>
      <c r="AH466" s="292" t="s">
        <v>1018</v>
      </c>
      <c r="AI466" s="292" t="s">
        <v>1018</v>
      </c>
      <c r="AJ466" s="292" t="s">
        <v>1018</v>
      </c>
      <c r="AK466" s="292" t="s">
        <v>1018</v>
      </c>
      <c r="AL466" s="292" t="s">
        <v>1018</v>
      </c>
      <c r="AM466" s="411"/>
      <c r="AN466" s="861">
        <v>1</v>
      </c>
      <c r="AO466" s="465"/>
      <c r="AP466" s="411"/>
      <c r="AQ466" s="411"/>
      <c r="AR466" s="411"/>
      <c r="AS466" s="411"/>
      <c r="AT466" s="411"/>
      <c r="AU466" s="411"/>
      <c r="AV466" s="411"/>
      <c r="AW466" s="411"/>
      <c r="AX466" s="411"/>
      <c r="AY466" s="411"/>
      <c r="AZ466" s="411"/>
      <c r="BA466" s="293">
        <f>SUM(AM466:AZ466)</f>
        <v>1</v>
      </c>
    </row>
    <row r="467" spans="1:53" ht="15"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1</v>
      </c>
      <c r="AO467" s="407">
        <f>AO466</f>
        <v>0</v>
      </c>
      <c r="AP467" s="407">
        <f t="shared" ref="AP467:AZ467" si="168">AP466</f>
        <v>0</v>
      </c>
      <c r="AQ467" s="407">
        <f t="shared" si="168"/>
        <v>0</v>
      </c>
      <c r="AR467" s="407">
        <f t="shared" si="168"/>
        <v>0</v>
      </c>
      <c r="AS467" s="407">
        <f t="shared" si="168"/>
        <v>0</v>
      </c>
      <c r="AT467" s="407">
        <f t="shared" si="168"/>
        <v>0</v>
      </c>
      <c r="AU467" s="407">
        <f t="shared" si="168"/>
        <v>0</v>
      </c>
      <c r="AV467" s="407">
        <f t="shared" si="168"/>
        <v>0</v>
      </c>
      <c r="AW467" s="407">
        <f t="shared" si="168"/>
        <v>0</v>
      </c>
      <c r="AX467" s="407">
        <f t="shared" si="168"/>
        <v>0</v>
      </c>
      <c r="AY467" s="407">
        <f t="shared" si="168"/>
        <v>0</v>
      </c>
      <c r="AZ467" s="407">
        <f t="shared" si="168"/>
        <v>0</v>
      </c>
      <c r="BA467" s="308"/>
    </row>
    <row r="468" spans="1:53" ht="15"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outlineLevel="1">
      <c r="A469" s="498">
        <v>13</v>
      </c>
      <c r="B469" s="311" t="s">
        <v>24</v>
      </c>
      <c r="C469" s="288" t="s">
        <v>25</v>
      </c>
      <c r="D469" s="292">
        <v>521315</v>
      </c>
      <c r="E469" s="292">
        <v>521315.41</v>
      </c>
      <c r="F469" s="292">
        <v>521315.41</v>
      </c>
      <c r="G469" s="292">
        <v>521315.41</v>
      </c>
      <c r="H469" s="292">
        <v>521315.41</v>
      </c>
      <c r="I469" s="292">
        <v>521315.41</v>
      </c>
      <c r="J469" s="292">
        <v>521315.41</v>
      </c>
      <c r="K469" s="292">
        <v>521315.41</v>
      </c>
      <c r="L469" s="292">
        <v>521315.41</v>
      </c>
      <c r="M469" s="292">
        <v>521315.41</v>
      </c>
      <c r="N469" s="292">
        <v>517573.64</v>
      </c>
      <c r="O469" s="292">
        <v>517573.64</v>
      </c>
      <c r="P469" s="292">
        <v>517573.64</v>
      </c>
      <c r="Q469" s="292">
        <v>517573.64</v>
      </c>
      <c r="R469" s="292">
        <v>509713.37</v>
      </c>
      <c r="S469" s="292">
        <v>3900.1</v>
      </c>
      <c r="T469" s="292">
        <v>3900.1</v>
      </c>
      <c r="U469" s="292">
        <v>12</v>
      </c>
      <c r="V469" s="292">
        <v>151</v>
      </c>
      <c r="W469" s="292">
        <v>151.19999999999999</v>
      </c>
      <c r="X469" s="292">
        <v>151.19999999999999</v>
      </c>
      <c r="Y469" s="292">
        <v>151.19999999999999</v>
      </c>
      <c r="Z469" s="292">
        <v>151.19999999999999</v>
      </c>
      <c r="AA469" s="292">
        <v>151.19999999999999</v>
      </c>
      <c r="AB469" s="292">
        <v>151.19999999999999</v>
      </c>
      <c r="AC469" s="292">
        <v>151.19999999999999</v>
      </c>
      <c r="AD469" s="292">
        <v>151.19999999999999</v>
      </c>
      <c r="AE469" s="292">
        <v>151.19999999999999</v>
      </c>
      <c r="AF469" s="292">
        <v>150.94999999999999</v>
      </c>
      <c r="AG469" s="292">
        <v>150.94999999999999</v>
      </c>
      <c r="AH469" s="292">
        <v>150.94999999999999</v>
      </c>
      <c r="AI469" s="292">
        <v>150.94999999999999</v>
      </c>
      <c r="AJ469" s="292">
        <v>150.94999999999999</v>
      </c>
      <c r="AK469" s="292">
        <v>0.48</v>
      </c>
      <c r="AL469" s="292">
        <v>0.48</v>
      </c>
      <c r="AM469" s="411"/>
      <c r="AN469" s="861">
        <v>1</v>
      </c>
      <c r="AO469" s="411"/>
      <c r="AP469" s="411"/>
      <c r="AQ469" s="411"/>
      <c r="AR469" s="411"/>
      <c r="AS469" s="411"/>
      <c r="AT469" s="411"/>
      <c r="AU469" s="411"/>
      <c r="AV469" s="411"/>
      <c r="AW469" s="411"/>
      <c r="AX469" s="411"/>
      <c r="AY469" s="411"/>
      <c r="AZ469" s="411"/>
      <c r="BA469" s="293">
        <f>SUM(AM469:AZ469)</f>
        <v>1</v>
      </c>
    </row>
    <row r="470" spans="1:53" ht="15"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1</v>
      </c>
      <c r="AO470" s="407">
        <f>AO469</f>
        <v>0</v>
      </c>
      <c r="AP470" s="407">
        <f t="shared" ref="AP470:AZ470" si="169">AP469</f>
        <v>0</v>
      </c>
      <c r="AQ470" s="407">
        <f t="shared" si="169"/>
        <v>0</v>
      </c>
      <c r="AR470" s="407">
        <f t="shared" si="169"/>
        <v>0</v>
      </c>
      <c r="AS470" s="407">
        <f t="shared" si="169"/>
        <v>0</v>
      </c>
      <c r="AT470" s="407">
        <f t="shared" si="169"/>
        <v>0</v>
      </c>
      <c r="AU470" s="407">
        <f t="shared" si="169"/>
        <v>0</v>
      </c>
      <c r="AV470" s="407">
        <f t="shared" si="169"/>
        <v>0</v>
      </c>
      <c r="AW470" s="407">
        <f t="shared" si="169"/>
        <v>0</v>
      </c>
      <c r="AX470" s="407">
        <f t="shared" si="169"/>
        <v>0</v>
      </c>
      <c r="AY470" s="407">
        <f t="shared" si="169"/>
        <v>0</v>
      </c>
      <c r="AZ470" s="407">
        <f t="shared" si="169"/>
        <v>0</v>
      </c>
      <c r="BA470" s="308"/>
    </row>
    <row r="471" spans="1:53" ht="15"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outlineLevel="1">
      <c r="A472" s="498">
        <v>14</v>
      </c>
      <c r="B472" s="311" t="s">
        <v>20</v>
      </c>
      <c r="C472" s="288" t="s">
        <v>25</v>
      </c>
      <c r="D472" s="292">
        <v>1305471</v>
      </c>
      <c r="E472" s="292">
        <v>1305471.3999999999</v>
      </c>
      <c r="F472" s="292">
        <v>1305471.3999999999</v>
      </c>
      <c r="G472" s="292">
        <v>1305471.3999999999</v>
      </c>
      <c r="H472" s="292" t="s">
        <v>1017</v>
      </c>
      <c r="I472" s="292" t="s">
        <v>1017</v>
      </c>
      <c r="J472" s="292" t="s">
        <v>1017</v>
      </c>
      <c r="K472" s="292" t="s">
        <v>1017</v>
      </c>
      <c r="L472" s="292" t="s">
        <v>1017</v>
      </c>
      <c r="M472" s="292" t="s">
        <v>1017</v>
      </c>
      <c r="N472" s="292" t="s">
        <v>1017</v>
      </c>
      <c r="O472" s="292" t="s">
        <v>1017</v>
      </c>
      <c r="P472" s="292" t="s">
        <v>1142</v>
      </c>
      <c r="Q472" s="292" t="s">
        <v>1142</v>
      </c>
      <c r="R472" s="292" t="s">
        <v>1142</v>
      </c>
      <c r="S472" s="292" t="s">
        <v>1142</v>
      </c>
      <c r="T472" s="292" t="s">
        <v>1142</v>
      </c>
      <c r="U472" s="292">
        <v>12</v>
      </c>
      <c r="V472" s="292">
        <v>267</v>
      </c>
      <c r="W472" s="292">
        <v>267.33999999999997</v>
      </c>
      <c r="X472" s="292">
        <v>267.33999999999997</v>
      </c>
      <c r="Y472" s="292">
        <v>267.33999999999997</v>
      </c>
      <c r="Z472" s="292" t="s">
        <v>1018</v>
      </c>
      <c r="AA472" s="292" t="s">
        <v>1018</v>
      </c>
      <c r="AB472" s="292" t="s">
        <v>1018</v>
      </c>
      <c r="AC472" s="292" t="s">
        <v>1018</v>
      </c>
      <c r="AD472" s="292" t="s">
        <v>1018</v>
      </c>
      <c r="AE472" s="292" t="s">
        <v>1018</v>
      </c>
      <c r="AF472" s="292" t="s">
        <v>1018</v>
      </c>
      <c r="AG472" s="292" t="s">
        <v>1018</v>
      </c>
      <c r="AH472" s="292" t="s">
        <v>1018</v>
      </c>
      <c r="AI472" s="292" t="s">
        <v>1018</v>
      </c>
      <c r="AJ472" s="292" t="s">
        <v>1018</v>
      </c>
      <c r="AK472" s="292" t="s">
        <v>1018</v>
      </c>
      <c r="AL472" s="292" t="s">
        <v>1018</v>
      </c>
      <c r="AM472" s="411"/>
      <c r="AN472" s="861">
        <v>1</v>
      </c>
      <c r="AO472" s="465"/>
      <c r="AP472" s="411"/>
      <c r="AQ472" s="411"/>
      <c r="AR472" s="411"/>
      <c r="AS472" s="411"/>
      <c r="AT472" s="411"/>
      <c r="AU472" s="411"/>
      <c r="AV472" s="411"/>
      <c r="AW472" s="411"/>
      <c r="AX472" s="411"/>
      <c r="AY472" s="411"/>
      <c r="AZ472" s="411"/>
      <c r="BA472" s="293">
        <f>SUM(AM472:AZ472)</f>
        <v>1</v>
      </c>
    </row>
    <row r="473" spans="1:53" ht="15"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1</v>
      </c>
      <c r="AO473" s="407">
        <f t="shared" ref="AO473:AZ473" si="170">AO472</f>
        <v>0</v>
      </c>
      <c r="AP473" s="407">
        <f t="shared" si="170"/>
        <v>0</v>
      </c>
      <c r="AQ473" s="407">
        <f t="shared" si="170"/>
        <v>0</v>
      </c>
      <c r="AR473" s="407">
        <f t="shared" si="170"/>
        <v>0</v>
      </c>
      <c r="AS473" s="407">
        <f t="shared" si="170"/>
        <v>0</v>
      </c>
      <c r="AT473" s="407">
        <f t="shared" si="170"/>
        <v>0</v>
      </c>
      <c r="AU473" s="407">
        <f t="shared" si="170"/>
        <v>0</v>
      </c>
      <c r="AV473" s="407">
        <f t="shared" si="170"/>
        <v>0</v>
      </c>
      <c r="AW473" s="407">
        <f t="shared" si="170"/>
        <v>0</v>
      </c>
      <c r="AX473" s="407">
        <f t="shared" si="170"/>
        <v>0</v>
      </c>
      <c r="AY473" s="407">
        <f t="shared" si="170"/>
        <v>0</v>
      </c>
      <c r="AZ473" s="407">
        <f t="shared" si="170"/>
        <v>0</v>
      </c>
      <c r="BA473" s="308"/>
    </row>
    <row r="474" spans="1:53" ht="15"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v>12</v>
      </c>
      <c r="W475" s="292"/>
      <c r="X475" s="292"/>
      <c r="Y475" s="292"/>
      <c r="Z475" s="292"/>
      <c r="AA475" s="292"/>
      <c r="AB475" s="292"/>
      <c r="AC475" s="292"/>
      <c r="AD475" s="292"/>
      <c r="AE475" s="292"/>
      <c r="AF475" s="292"/>
      <c r="AG475" s="292"/>
      <c r="AH475" s="292"/>
      <c r="AI475" s="292"/>
      <c r="AJ475" s="292"/>
      <c r="AK475" s="292"/>
      <c r="AL475" s="292"/>
      <c r="AM475" s="411"/>
      <c r="AN475" s="861">
        <v>1</v>
      </c>
      <c r="AO475" s="411"/>
      <c r="AP475" s="411"/>
      <c r="AQ475" s="411"/>
      <c r="AR475" s="411"/>
      <c r="AS475" s="411"/>
      <c r="AT475" s="411"/>
      <c r="AU475" s="411"/>
      <c r="AV475" s="411"/>
      <c r="AW475" s="411"/>
      <c r="AX475" s="411"/>
      <c r="AY475" s="411"/>
      <c r="AZ475" s="411"/>
      <c r="BA475" s="293">
        <f>SUM(AM475:AZ475)</f>
        <v>1</v>
      </c>
    </row>
    <row r="476" spans="1:53" s="280" customFormat="1" ht="15"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1</v>
      </c>
      <c r="AO476" s="407">
        <f t="shared" ref="AO476:AZ476" si="171">AO475</f>
        <v>0</v>
      </c>
      <c r="AP476" s="407">
        <f t="shared" si="171"/>
        <v>0</v>
      </c>
      <c r="AQ476" s="407">
        <f t="shared" si="171"/>
        <v>0</v>
      </c>
      <c r="AR476" s="407">
        <f t="shared" si="171"/>
        <v>0</v>
      </c>
      <c r="AS476" s="407">
        <f t="shared" si="171"/>
        <v>0</v>
      </c>
      <c r="AT476" s="407">
        <f t="shared" si="171"/>
        <v>0</v>
      </c>
      <c r="AU476" s="407">
        <f t="shared" si="171"/>
        <v>0</v>
      </c>
      <c r="AV476" s="407">
        <f t="shared" si="171"/>
        <v>0</v>
      </c>
      <c r="AW476" s="407">
        <f t="shared" si="171"/>
        <v>0</v>
      </c>
      <c r="AX476" s="407">
        <f t="shared" si="171"/>
        <v>0</v>
      </c>
      <c r="AY476" s="407">
        <f t="shared" si="171"/>
        <v>0</v>
      </c>
      <c r="AZ476" s="407">
        <f t="shared" si="171"/>
        <v>0</v>
      </c>
      <c r="BA476" s="308"/>
    </row>
    <row r="477" spans="1:53" s="280" customFormat="1" ht="15"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72">AO478</f>
        <v>0</v>
      </c>
      <c r="AP479" s="407">
        <f t="shared" si="172"/>
        <v>0</v>
      </c>
      <c r="AQ479" s="407">
        <f t="shared" si="172"/>
        <v>0</v>
      </c>
      <c r="AR479" s="407">
        <f t="shared" si="172"/>
        <v>0</v>
      </c>
      <c r="AS479" s="407">
        <f t="shared" si="172"/>
        <v>0</v>
      </c>
      <c r="AT479" s="407">
        <f t="shared" si="172"/>
        <v>0</v>
      </c>
      <c r="AU479" s="407">
        <f t="shared" si="172"/>
        <v>0</v>
      </c>
      <c r="AV479" s="407">
        <f t="shared" si="172"/>
        <v>0</v>
      </c>
      <c r="AW479" s="407">
        <f t="shared" si="172"/>
        <v>0</v>
      </c>
      <c r="AX479" s="407">
        <f t="shared" si="172"/>
        <v>0</v>
      </c>
      <c r="AY479" s="407">
        <f t="shared" si="172"/>
        <v>0</v>
      </c>
      <c r="AZ479" s="407">
        <f t="shared" si="172"/>
        <v>0</v>
      </c>
      <c r="BA479" s="308"/>
    </row>
    <row r="480" spans="1:53" s="280" customFormat="1" ht="15"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v>595</v>
      </c>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73">AO481</f>
        <v>0</v>
      </c>
      <c r="AP482" s="407">
        <f t="shared" si="173"/>
        <v>0</v>
      </c>
      <c r="AQ482" s="407">
        <f t="shared" si="173"/>
        <v>0</v>
      </c>
      <c r="AR482" s="407">
        <f t="shared" si="173"/>
        <v>0</v>
      </c>
      <c r="AS482" s="407">
        <f t="shared" si="173"/>
        <v>0</v>
      </c>
      <c r="AT482" s="407">
        <f t="shared" si="173"/>
        <v>0</v>
      </c>
      <c r="AU482" s="407">
        <f t="shared" si="173"/>
        <v>0</v>
      </c>
      <c r="AV482" s="407">
        <f t="shared" si="173"/>
        <v>0</v>
      </c>
      <c r="AW482" s="407">
        <f t="shared" si="173"/>
        <v>0</v>
      </c>
      <c r="AX482" s="407">
        <f t="shared" si="173"/>
        <v>0</v>
      </c>
      <c r="AY482" s="407">
        <f t="shared" si="173"/>
        <v>0</v>
      </c>
      <c r="AZ482" s="407">
        <f t="shared" si="173"/>
        <v>0</v>
      </c>
      <c r="BA482" s="308"/>
    </row>
    <row r="483" spans="1:53" ht="15"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74">AO485</f>
        <v>0</v>
      </c>
      <c r="AP486" s="407">
        <f t="shared" si="174"/>
        <v>0</v>
      </c>
      <c r="AQ486" s="407">
        <f t="shared" si="174"/>
        <v>0</v>
      </c>
      <c r="AR486" s="407">
        <f t="shared" si="174"/>
        <v>0</v>
      </c>
      <c r="AS486" s="407">
        <f t="shared" si="174"/>
        <v>0</v>
      </c>
      <c r="AT486" s="407">
        <f t="shared" si="174"/>
        <v>0</v>
      </c>
      <c r="AU486" s="407">
        <f t="shared" si="174"/>
        <v>0</v>
      </c>
      <c r="AV486" s="407">
        <f t="shared" si="174"/>
        <v>0</v>
      </c>
      <c r="AW486" s="407">
        <f t="shared" si="174"/>
        <v>0</v>
      </c>
      <c r="AX486" s="407">
        <f t="shared" si="174"/>
        <v>0</v>
      </c>
      <c r="AY486" s="407">
        <f t="shared" si="174"/>
        <v>0</v>
      </c>
      <c r="AZ486" s="407">
        <f t="shared" si="174"/>
        <v>0</v>
      </c>
      <c r="BA486" s="294"/>
    </row>
    <row r="487" spans="1:53" ht="15"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75">AO488</f>
        <v>0</v>
      </c>
      <c r="AP489" s="407">
        <f t="shared" si="175"/>
        <v>0</v>
      </c>
      <c r="AQ489" s="407">
        <f t="shared" si="175"/>
        <v>0</v>
      </c>
      <c r="AR489" s="407">
        <f t="shared" si="175"/>
        <v>0</v>
      </c>
      <c r="AS489" s="407">
        <f t="shared" si="175"/>
        <v>0</v>
      </c>
      <c r="AT489" s="407">
        <f t="shared" si="175"/>
        <v>0</v>
      </c>
      <c r="AU489" s="407">
        <f t="shared" si="175"/>
        <v>0</v>
      </c>
      <c r="AV489" s="407">
        <f t="shared" si="175"/>
        <v>0</v>
      </c>
      <c r="AW489" s="407">
        <f t="shared" si="175"/>
        <v>0</v>
      </c>
      <c r="AX489" s="407">
        <f t="shared" si="175"/>
        <v>0</v>
      </c>
      <c r="AY489" s="407">
        <f t="shared" si="175"/>
        <v>0</v>
      </c>
      <c r="AZ489" s="407">
        <f t="shared" si="175"/>
        <v>0</v>
      </c>
      <c r="BA489" s="294"/>
    </row>
    <row r="490" spans="1:53" ht="15"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outlineLevel="1">
      <c r="A491" s="498">
        <v>20</v>
      </c>
      <c r="B491" s="312" t="s">
        <v>13</v>
      </c>
      <c r="C491" s="288" t="s">
        <v>25</v>
      </c>
      <c r="D491" s="292">
        <v>1056692</v>
      </c>
      <c r="E491" s="292">
        <v>1056691.7</v>
      </c>
      <c r="F491" s="292">
        <v>1055204.76</v>
      </c>
      <c r="G491" s="292">
        <v>1055204.76</v>
      </c>
      <c r="H491" s="292">
        <v>1055204.76</v>
      </c>
      <c r="I491" s="292">
        <v>1055204.76</v>
      </c>
      <c r="J491" s="292">
        <v>1055204.76</v>
      </c>
      <c r="K491" s="292">
        <v>1055204.76</v>
      </c>
      <c r="L491" s="292">
        <v>1055204.76</v>
      </c>
      <c r="M491" s="292">
        <v>1055204.76</v>
      </c>
      <c r="N491" s="292">
        <v>1055204.76</v>
      </c>
      <c r="O491" s="292">
        <v>1042262.9</v>
      </c>
      <c r="P491" s="292">
        <v>635665.36</v>
      </c>
      <c r="Q491" s="292">
        <v>635665.36</v>
      </c>
      <c r="R491" s="292">
        <v>635665.36</v>
      </c>
      <c r="S491" s="292" t="s">
        <v>1142</v>
      </c>
      <c r="T491" s="292" t="s">
        <v>1142</v>
      </c>
      <c r="U491" s="292">
        <v>12</v>
      </c>
      <c r="V491" s="292">
        <v>41</v>
      </c>
      <c r="W491" s="292">
        <v>41.09</v>
      </c>
      <c r="X491" s="292">
        <v>40.76</v>
      </c>
      <c r="Y491" s="292">
        <v>40.76</v>
      </c>
      <c r="Z491" s="292">
        <v>40.76</v>
      </c>
      <c r="AA491" s="292">
        <v>40.76</v>
      </c>
      <c r="AB491" s="292">
        <v>40.76</v>
      </c>
      <c r="AC491" s="292">
        <v>40.76</v>
      </c>
      <c r="AD491" s="292">
        <v>40.76</v>
      </c>
      <c r="AE491" s="292">
        <v>40.76</v>
      </c>
      <c r="AF491" s="292">
        <v>40.76</v>
      </c>
      <c r="AG491" s="292">
        <v>38.520000000000003</v>
      </c>
      <c r="AH491" s="292">
        <v>25</v>
      </c>
      <c r="AI491" s="292">
        <v>25</v>
      </c>
      <c r="AJ491" s="292">
        <v>25</v>
      </c>
      <c r="AK491" s="292" t="s">
        <v>1018</v>
      </c>
      <c r="AL491" s="292" t="s">
        <v>1018</v>
      </c>
      <c r="AM491" s="862">
        <v>1</v>
      </c>
      <c r="AN491" s="411"/>
      <c r="AO491" s="411"/>
      <c r="AP491" s="411"/>
      <c r="AQ491" s="411"/>
      <c r="AR491" s="411"/>
      <c r="AS491" s="411"/>
      <c r="AT491" s="411"/>
      <c r="AU491" s="411"/>
      <c r="AV491" s="411"/>
      <c r="AW491" s="411"/>
      <c r="AX491" s="411"/>
      <c r="AY491" s="411"/>
      <c r="AZ491" s="411"/>
      <c r="BA491" s="293">
        <f>SUM(AM491:AZ491)</f>
        <v>1</v>
      </c>
    </row>
    <row r="492" spans="1:53" ht="15"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1</v>
      </c>
      <c r="AN492" s="407">
        <f>AN491</f>
        <v>0</v>
      </c>
      <c r="AO492" s="407">
        <f t="shared" ref="AO492:AZ492" si="176">AO491</f>
        <v>0</v>
      </c>
      <c r="AP492" s="407">
        <f t="shared" si="176"/>
        <v>0</v>
      </c>
      <c r="AQ492" s="407">
        <f t="shared" si="176"/>
        <v>0</v>
      </c>
      <c r="AR492" s="407">
        <f t="shared" si="176"/>
        <v>0</v>
      </c>
      <c r="AS492" s="407">
        <f t="shared" si="176"/>
        <v>0</v>
      </c>
      <c r="AT492" s="407">
        <f t="shared" si="176"/>
        <v>0</v>
      </c>
      <c r="AU492" s="407">
        <f t="shared" si="176"/>
        <v>0</v>
      </c>
      <c r="AV492" s="407">
        <f t="shared" si="176"/>
        <v>0</v>
      </c>
      <c r="AW492" s="407">
        <f t="shared" si="176"/>
        <v>0</v>
      </c>
      <c r="AX492" s="407">
        <f t="shared" si="176"/>
        <v>0</v>
      </c>
      <c r="AY492" s="407">
        <f t="shared" si="176"/>
        <v>0</v>
      </c>
      <c r="AZ492" s="407">
        <f t="shared" si="176"/>
        <v>0</v>
      </c>
      <c r="BA492" s="303"/>
    </row>
    <row r="493" spans="1:53" ht="15"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7">AO494</f>
        <v>0</v>
      </c>
      <c r="AP495" s="407">
        <f t="shared" si="177"/>
        <v>0</v>
      </c>
      <c r="AQ495" s="407">
        <f t="shared" si="177"/>
        <v>0</v>
      </c>
      <c r="AR495" s="407">
        <f t="shared" si="177"/>
        <v>0</v>
      </c>
      <c r="AS495" s="407">
        <f t="shared" si="177"/>
        <v>0</v>
      </c>
      <c r="AT495" s="407">
        <f t="shared" si="177"/>
        <v>0</v>
      </c>
      <c r="AU495" s="407">
        <f t="shared" si="177"/>
        <v>0</v>
      </c>
      <c r="AV495" s="407">
        <f t="shared" si="177"/>
        <v>0</v>
      </c>
      <c r="AW495" s="407">
        <f t="shared" si="177"/>
        <v>0</v>
      </c>
      <c r="AX495" s="407">
        <f t="shared" si="177"/>
        <v>0</v>
      </c>
      <c r="AY495" s="407">
        <f t="shared" si="177"/>
        <v>0</v>
      </c>
      <c r="AZ495" s="407">
        <f t="shared" si="177"/>
        <v>0</v>
      </c>
      <c r="BA495" s="294"/>
    </row>
    <row r="496" spans="1:53" ht="15"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v>17093</v>
      </c>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8">AO497</f>
        <v>0</v>
      </c>
      <c r="AP498" s="407">
        <f t="shared" si="178"/>
        <v>0</v>
      </c>
      <c r="AQ498" s="407">
        <f t="shared" si="178"/>
        <v>0</v>
      </c>
      <c r="AR498" s="407">
        <f t="shared" si="178"/>
        <v>0</v>
      </c>
      <c r="AS498" s="407">
        <f t="shared" si="178"/>
        <v>0</v>
      </c>
      <c r="AT498" s="407">
        <f t="shared" si="178"/>
        <v>0</v>
      </c>
      <c r="AU498" s="407">
        <f t="shared" si="178"/>
        <v>0</v>
      </c>
      <c r="AV498" s="407">
        <f t="shared" si="178"/>
        <v>0</v>
      </c>
      <c r="AW498" s="407">
        <f t="shared" si="178"/>
        <v>0</v>
      </c>
      <c r="AX498" s="407">
        <f t="shared" si="178"/>
        <v>0</v>
      </c>
      <c r="AY498" s="407">
        <f t="shared" si="178"/>
        <v>0</v>
      </c>
      <c r="AZ498" s="407">
        <f t="shared" si="178"/>
        <v>0</v>
      </c>
      <c r="BA498" s="303"/>
    </row>
    <row r="499" spans="1:53" ht="15"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outlineLevel="1">
      <c r="A501" s="498">
        <v>23</v>
      </c>
      <c r="B501" s="312" t="s">
        <v>14</v>
      </c>
      <c r="C501" s="288" t="s">
        <v>25</v>
      </c>
      <c r="D501" s="292">
        <v>4387048</v>
      </c>
      <c r="E501" s="292">
        <v>4302015.1900000004</v>
      </c>
      <c r="F501" s="292">
        <v>3979381.76</v>
      </c>
      <c r="G501" s="292">
        <v>3842943.05</v>
      </c>
      <c r="H501" s="292">
        <v>3737111.45</v>
      </c>
      <c r="I501" s="292">
        <v>3737111.45</v>
      </c>
      <c r="J501" s="292">
        <v>3673666.62</v>
      </c>
      <c r="K501" s="292">
        <v>3668713.74</v>
      </c>
      <c r="L501" s="292">
        <v>2357678.5099999998</v>
      </c>
      <c r="M501" s="292">
        <v>2341310.5099999998</v>
      </c>
      <c r="N501" s="292">
        <v>2241454.5</v>
      </c>
      <c r="O501" s="292">
        <v>2179342.75</v>
      </c>
      <c r="P501" s="292">
        <v>2155176.58</v>
      </c>
      <c r="Q501" s="292">
        <v>2155176.58</v>
      </c>
      <c r="R501" s="292">
        <v>1284029.58</v>
      </c>
      <c r="S501" s="292">
        <v>1267421.2</v>
      </c>
      <c r="T501" s="292">
        <v>1267421.2</v>
      </c>
      <c r="U501" s="288"/>
      <c r="V501" s="292">
        <v>717</v>
      </c>
      <c r="W501" s="292">
        <v>712.79</v>
      </c>
      <c r="X501" s="292">
        <v>696.04</v>
      </c>
      <c r="Y501" s="292">
        <v>688.93</v>
      </c>
      <c r="Z501" s="292">
        <v>683.41</v>
      </c>
      <c r="AA501" s="292">
        <v>683.41</v>
      </c>
      <c r="AB501" s="292">
        <v>680.1</v>
      </c>
      <c r="AC501" s="292">
        <v>680.1</v>
      </c>
      <c r="AD501" s="292">
        <v>612.07000000000005</v>
      </c>
      <c r="AE501" s="292">
        <v>594.54</v>
      </c>
      <c r="AF501" s="292">
        <v>585.79</v>
      </c>
      <c r="AG501" s="292">
        <v>585.69000000000005</v>
      </c>
      <c r="AH501" s="292">
        <v>578.42999999999995</v>
      </c>
      <c r="AI501" s="292">
        <v>578.42999999999995</v>
      </c>
      <c r="AJ501" s="292">
        <v>472.47</v>
      </c>
      <c r="AK501" s="292">
        <v>470.46</v>
      </c>
      <c r="AL501" s="292">
        <v>470.46</v>
      </c>
      <c r="AM501" s="860">
        <v>1</v>
      </c>
      <c r="AN501" s="406"/>
      <c r="AO501" s="406"/>
      <c r="AP501" s="406"/>
      <c r="AQ501" s="406"/>
      <c r="AR501" s="406"/>
      <c r="AS501" s="406"/>
      <c r="AT501" s="406"/>
      <c r="AU501" s="406"/>
      <c r="AV501" s="406"/>
      <c r="AW501" s="406"/>
      <c r="AX501" s="406"/>
      <c r="AY501" s="406"/>
      <c r="AZ501" s="406"/>
      <c r="BA501" s="293">
        <f>SUM(AM501:AZ501)</f>
        <v>1</v>
      </c>
    </row>
    <row r="502" spans="1:53" ht="15"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1</v>
      </c>
      <c r="AN502" s="407">
        <f>AN501</f>
        <v>0</v>
      </c>
      <c r="AO502" s="407">
        <f t="shared" ref="AO502:AZ502" si="179">AO501</f>
        <v>0</v>
      </c>
      <c r="AP502" s="407">
        <f t="shared" si="179"/>
        <v>0</v>
      </c>
      <c r="AQ502" s="407">
        <f t="shared" si="179"/>
        <v>0</v>
      </c>
      <c r="AR502" s="407">
        <f t="shared" si="179"/>
        <v>0</v>
      </c>
      <c r="AS502" s="407">
        <f t="shared" si="179"/>
        <v>0</v>
      </c>
      <c r="AT502" s="407">
        <f t="shared" si="179"/>
        <v>0</v>
      </c>
      <c r="AU502" s="407">
        <f t="shared" si="179"/>
        <v>0</v>
      </c>
      <c r="AV502" s="407">
        <f t="shared" si="179"/>
        <v>0</v>
      </c>
      <c r="AW502" s="407">
        <f t="shared" si="179"/>
        <v>0</v>
      </c>
      <c r="AX502" s="407">
        <f t="shared" si="179"/>
        <v>0</v>
      </c>
      <c r="AY502" s="407">
        <f t="shared" si="179"/>
        <v>0</v>
      </c>
      <c r="AZ502" s="407">
        <f t="shared" si="179"/>
        <v>0</v>
      </c>
      <c r="BA502" s="294"/>
    </row>
    <row r="503" spans="1:53" ht="15"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80">AO505</f>
        <v>0</v>
      </c>
      <c r="AP506" s="407">
        <f t="shared" si="180"/>
        <v>0</v>
      </c>
      <c r="AQ506" s="407">
        <f t="shared" si="180"/>
        <v>0</v>
      </c>
      <c r="AR506" s="407">
        <f t="shared" si="180"/>
        <v>0</v>
      </c>
      <c r="AS506" s="407">
        <f t="shared" si="180"/>
        <v>0</v>
      </c>
      <c r="AT506" s="407">
        <f t="shared" si="180"/>
        <v>0</v>
      </c>
      <c r="AU506" s="407">
        <f t="shared" si="180"/>
        <v>0</v>
      </c>
      <c r="AV506" s="407">
        <f t="shared" si="180"/>
        <v>0</v>
      </c>
      <c r="AW506" s="407">
        <f t="shared" si="180"/>
        <v>0</v>
      </c>
      <c r="AX506" s="407">
        <f t="shared" si="180"/>
        <v>0</v>
      </c>
      <c r="AY506" s="407">
        <f t="shared" si="180"/>
        <v>0</v>
      </c>
      <c r="AZ506" s="407">
        <f t="shared" si="180"/>
        <v>0</v>
      </c>
      <c r="BA506" s="294"/>
    </row>
    <row r="507" spans="1:53" s="280" customFormat="1" ht="15"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81">AO508</f>
        <v>0</v>
      </c>
      <c r="AP509" s="407">
        <f t="shared" si="181"/>
        <v>0</v>
      </c>
      <c r="AQ509" s="407">
        <f t="shared" si="181"/>
        <v>0</v>
      </c>
      <c r="AR509" s="407">
        <f t="shared" si="181"/>
        <v>0</v>
      </c>
      <c r="AS509" s="407">
        <f t="shared" si="181"/>
        <v>0</v>
      </c>
      <c r="AT509" s="407">
        <f t="shared" si="181"/>
        <v>0</v>
      </c>
      <c r="AU509" s="407">
        <f t="shared" si="181"/>
        <v>0</v>
      </c>
      <c r="AV509" s="407">
        <f t="shared" si="181"/>
        <v>0</v>
      </c>
      <c r="AW509" s="407">
        <f t="shared" si="181"/>
        <v>0</v>
      </c>
      <c r="AX509" s="407">
        <f t="shared" si="181"/>
        <v>0</v>
      </c>
      <c r="AY509" s="407">
        <f t="shared" si="181"/>
        <v>0</v>
      </c>
      <c r="AZ509" s="407">
        <f t="shared" si="181"/>
        <v>0</v>
      </c>
      <c r="BA509" s="308"/>
    </row>
    <row r="510" spans="1:53" s="280" customFormat="1" ht="15"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82">AO512</f>
        <v>0</v>
      </c>
      <c r="AP513" s="407">
        <f t="shared" si="182"/>
        <v>0</v>
      </c>
      <c r="AQ513" s="407">
        <f t="shared" si="182"/>
        <v>0</v>
      </c>
      <c r="AR513" s="407">
        <f t="shared" si="182"/>
        <v>0</v>
      </c>
      <c r="AS513" s="407">
        <f t="shared" si="182"/>
        <v>0</v>
      </c>
      <c r="AT513" s="407">
        <f t="shared" si="182"/>
        <v>0</v>
      </c>
      <c r="AU513" s="407">
        <f t="shared" si="182"/>
        <v>0</v>
      </c>
      <c r="AV513" s="407">
        <f t="shared" si="182"/>
        <v>0</v>
      </c>
      <c r="AW513" s="407">
        <f t="shared" si="182"/>
        <v>0</v>
      </c>
      <c r="AX513" s="407">
        <f t="shared" si="182"/>
        <v>0</v>
      </c>
      <c r="AY513" s="407">
        <f t="shared" si="182"/>
        <v>0</v>
      </c>
      <c r="AZ513" s="407">
        <f t="shared" si="182"/>
        <v>0</v>
      </c>
      <c r="BA513" s="303"/>
    </row>
    <row r="514" spans="1:53" ht="15"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83">AO515</f>
        <v>0</v>
      </c>
      <c r="AP516" s="407">
        <f t="shared" si="183"/>
        <v>0</v>
      </c>
      <c r="AQ516" s="407">
        <f t="shared" si="183"/>
        <v>0</v>
      </c>
      <c r="AR516" s="407">
        <f t="shared" si="183"/>
        <v>0</v>
      </c>
      <c r="AS516" s="407">
        <f t="shared" si="183"/>
        <v>0</v>
      </c>
      <c r="AT516" s="407">
        <f t="shared" si="183"/>
        <v>0</v>
      </c>
      <c r="AU516" s="407">
        <f t="shared" si="183"/>
        <v>0</v>
      </c>
      <c r="AV516" s="407">
        <f t="shared" si="183"/>
        <v>0</v>
      </c>
      <c r="AW516" s="407">
        <f t="shared" si="183"/>
        <v>0</v>
      </c>
      <c r="AX516" s="407">
        <f t="shared" si="183"/>
        <v>0</v>
      </c>
      <c r="AY516" s="407">
        <f t="shared" si="183"/>
        <v>0</v>
      </c>
      <c r="AZ516" s="407">
        <f t="shared" si="183"/>
        <v>0</v>
      </c>
      <c r="BA516" s="303"/>
    </row>
    <row r="517" spans="1:53" ht="15.75"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84">AO518</f>
        <v>0</v>
      </c>
      <c r="AP519" s="407">
        <f t="shared" si="184"/>
        <v>0</v>
      </c>
      <c r="AQ519" s="407">
        <f t="shared" si="184"/>
        <v>0</v>
      </c>
      <c r="AR519" s="407">
        <f t="shared" si="184"/>
        <v>0</v>
      </c>
      <c r="AS519" s="407">
        <f t="shared" si="184"/>
        <v>0</v>
      </c>
      <c r="AT519" s="407">
        <f t="shared" si="184"/>
        <v>0</v>
      </c>
      <c r="AU519" s="407">
        <f t="shared" si="184"/>
        <v>0</v>
      </c>
      <c r="AV519" s="407">
        <f t="shared" si="184"/>
        <v>0</v>
      </c>
      <c r="AW519" s="407">
        <f t="shared" si="184"/>
        <v>0</v>
      </c>
      <c r="AX519" s="407">
        <f t="shared" si="184"/>
        <v>0</v>
      </c>
      <c r="AY519" s="407">
        <f t="shared" si="184"/>
        <v>0</v>
      </c>
      <c r="AZ519" s="407">
        <f t="shared" si="184"/>
        <v>0</v>
      </c>
      <c r="BA519" s="294"/>
    </row>
    <row r="520" spans="1:53" ht="15"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85">AN521</f>
        <v>0</v>
      </c>
      <c r="AO522" s="407">
        <f t="shared" si="185"/>
        <v>0</v>
      </c>
      <c r="AP522" s="407">
        <f t="shared" si="185"/>
        <v>0</v>
      </c>
      <c r="AQ522" s="407">
        <f t="shared" si="185"/>
        <v>0</v>
      </c>
      <c r="AR522" s="407">
        <f t="shared" si="185"/>
        <v>0</v>
      </c>
      <c r="AS522" s="407">
        <f t="shared" si="185"/>
        <v>0</v>
      </c>
      <c r="AT522" s="407">
        <f t="shared" si="185"/>
        <v>0</v>
      </c>
      <c r="AU522" s="407">
        <f t="shared" si="185"/>
        <v>0</v>
      </c>
      <c r="AV522" s="407">
        <f t="shared" si="185"/>
        <v>0</v>
      </c>
      <c r="AW522" s="407">
        <f t="shared" si="185"/>
        <v>0</v>
      </c>
      <c r="AX522" s="407">
        <f t="shared" si="185"/>
        <v>0</v>
      </c>
      <c r="AY522" s="407">
        <f t="shared" si="185"/>
        <v>0</v>
      </c>
      <c r="AZ522" s="407">
        <f t="shared" si="185"/>
        <v>0</v>
      </c>
      <c r="BA522" s="294"/>
    </row>
    <row r="523" spans="1:53" ht="15"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86">AN524</f>
        <v>0</v>
      </c>
      <c r="AO525" s="407">
        <f t="shared" si="186"/>
        <v>0</v>
      </c>
      <c r="AP525" s="407">
        <f t="shared" si="186"/>
        <v>0</v>
      </c>
      <c r="AQ525" s="407">
        <f t="shared" si="186"/>
        <v>0</v>
      </c>
      <c r="AR525" s="407">
        <f t="shared" si="186"/>
        <v>0</v>
      </c>
      <c r="AS525" s="407">
        <f t="shared" si="186"/>
        <v>0</v>
      </c>
      <c r="AT525" s="407">
        <f t="shared" si="186"/>
        <v>0</v>
      </c>
      <c r="AU525" s="407">
        <f t="shared" si="186"/>
        <v>0</v>
      </c>
      <c r="AV525" s="407">
        <f t="shared" si="186"/>
        <v>0</v>
      </c>
      <c r="AW525" s="407">
        <f t="shared" si="186"/>
        <v>0</v>
      </c>
      <c r="AX525" s="407">
        <f t="shared" si="186"/>
        <v>0</v>
      </c>
      <c r="AY525" s="407">
        <f t="shared" si="186"/>
        <v>0</v>
      </c>
      <c r="AZ525" s="407">
        <f t="shared" si="186"/>
        <v>0</v>
      </c>
      <c r="BA525" s="294"/>
    </row>
    <row r="526" spans="1:53" s="280" customFormat="1" ht="15"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7">AN528</f>
        <v>0</v>
      </c>
      <c r="AO529" s="407">
        <f t="shared" si="187"/>
        <v>0</v>
      </c>
      <c r="AP529" s="407">
        <f t="shared" si="187"/>
        <v>0</v>
      </c>
      <c r="AQ529" s="407">
        <f t="shared" si="187"/>
        <v>0</v>
      </c>
      <c r="AR529" s="407">
        <f t="shared" si="187"/>
        <v>0</v>
      </c>
      <c r="AS529" s="407">
        <f t="shared" si="187"/>
        <v>0</v>
      </c>
      <c r="AT529" s="407">
        <f t="shared" si="187"/>
        <v>0</v>
      </c>
      <c r="AU529" s="407">
        <f t="shared" si="187"/>
        <v>0</v>
      </c>
      <c r="AV529" s="407">
        <f t="shared" si="187"/>
        <v>0</v>
      </c>
      <c r="AW529" s="407">
        <f t="shared" si="187"/>
        <v>0</v>
      </c>
      <c r="AX529" s="407">
        <f t="shared" si="187"/>
        <v>0</v>
      </c>
      <c r="AY529" s="407">
        <f t="shared" si="187"/>
        <v>0</v>
      </c>
      <c r="AZ529" s="407">
        <f t="shared" si="187"/>
        <v>0</v>
      </c>
      <c r="BA529" s="294"/>
    </row>
    <row r="530" spans="1:55" s="280" customFormat="1" ht="15"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v>2487</v>
      </c>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8">AN531</f>
        <v>0</v>
      </c>
      <c r="AO532" s="407">
        <f t="shared" si="188"/>
        <v>0</v>
      </c>
      <c r="AP532" s="407">
        <f t="shared" si="188"/>
        <v>0</v>
      </c>
      <c r="AQ532" s="407">
        <f t="shared" si="188"/>
        <v>0</v>
      </c>
      <c r="AR532" s="407">
        <f t="shared" si="188"/>
        <v>0</v>
      </c>
      <c r="AS532" s="407">
        <f t="shared" si="188"/>
        <v>0</v>
      </c>
      <c r="AT532" s="407">
        <f t="shared" si="188"/>
        <v>0</v>
      </c>
      <c r="AU532" s="407">
        <f t="shared" si="188"/>
        <v>0</v>
      </c>
      <c r="AV532" s="407">
        <f t="shared" si="188"/>
        <v>0</v>
      </c>
      <c r="AW532" s="407">
        <f t="shared" si="188"/>
        <v>0</v>
      </c>
      <c r="AX532" s="407">
        <f t="shared" si="188"/>
        <v>0</v>
      </c>
      <c r="AY532" s="407">
        <f t="shared" si="188"/>
        <v>0</v>
      </c>
      <c r="AZ532" s="407">
        <f t="shared" si="188"/>
        <v>0</v>
      </c>
      <c r="BA532" s="294"/>
    </row>
    <row r="533" spans="1:55" s="280" customFormat="1" ht="15"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9">AN534</f>
        <v>0</v>
      </c>
      <c r="AO535" s="407">
        <f t="shared" si="189"/>
        <v>0</v>
      </c>
      <c r="AP535" s="407">
        <f t="shared" si="189"/>
        <v>0</v>
      </c>
      <c r="AQ535" s="407">
        <f t="shared" si="189"/>
        <v>0</v>
      </c>
      <c r="AR535" s="407">
        <f t="shared" si="189"/>
        <v>0</v>
      </c>
      <c r="AS535" s="407">
        <f t="shared" si="189"/>
        <v>0</v>
      </c>
      <c r="AT535" s="407">
        <f t="shared" si="189"/>
        <v>0</v>
      </c>
      <c r="AU535" s="407">
        <f t="shared" si="189"/>
        <v>0</v>
      </c>
      <c r="AV535" s="407">
        <f t="shared" si="189"/>
        <v>0</v>
      </c>
      <c r="AW535" s="407">
        <f t="shared" si="189"/>
        <v>0</v>
      </c>
      <c r="AX535" s="407">
        <f t="shared" si="189"/>
        <v>0</v>
      </c>
      <c r="AY535" s="407">
        <f t="shared" si="189"/>
        <v>0</v>
      </c>
      <c r="AZ535" s="407">
        <f>AZ534</f>
        <v>0</v>
      </c>
      <c r="BA535" s="294"/>
    </row>
    <row r="536" spans="1:55" ht="1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 r="B537" s="324" t="s">
        <v>259</v>
      </c>
      <c r="C537" s="326"/>
      <c r="D537" s="326">
        <f>SUM(D432:D535)</f>
        <v>38147644</v>
      </c>
      <c r="E537" s="326">
        <f t="shared" ref="E537:T537" si="190">SUM(E432:E535)</f>
        <v>37276045.079999998</v>
      </c>
      <c r="F537" s="326">
        <f t="shared" si="190"/>
        <v>36360969.460000001</v>
      </c>
      <c r="G537" s="326">
        <f t="shared" si="190"/>
        <v>34472249.82</v>
      </c>
      <c r="H537" s="326">
        <f t="shared" si="190"/>
        <v>32985950.52</v>
      </c>
      <c r="I537" s="326">
        <f t="shared" si="190"/>
        <v>32880207.560000002</v>
      </c>
      <c r="J537" s="326">
        <f t="shared" si="190"/>
        <v>32257481.580000002</v>
      </c>
      <c r="K537" s="326">
        <f t="shared" si="190"/>
        <v>32248823.079999998</v>
      </c>
      <c r="L537" s="326">
        <f t="shared" si="190"/>
        <v>30142700.539999999</v>
      </c>
      <c r="M537" s="326">
        <f t="shared" si="190"/>
        <v>27190568.210000001</v>
      </c>
      <c r="N537" s="326">
        <f t="shared" si="190"/>
        <v>24026991.850000001</v>
      </c>
      <c r="O537" s="326">
        <f t="shared" si="190"/>
        <v>21849321.57</v>
      </c>
      <c r="P537" s="326">
        <f t="shared" si="190"/>
        <v>16434818.210000001</v>
      </c>
      <c r="Q537" s="326">
        <f t="shared" si="190"/>
        <v>16100783.25</v>
      </c>
      <c r="R537" s="326">
        <f t="shared" si="190"/>
        <v>15221775.979999999</v>
      </c>
      <c r="S537" s="326">
        <f t="shared" si="190"/>
        <v>11244032.049999999</v>
      </c>
      <c r="T537" s="326">
        <f t="shared" si="190"/>
        <v>6584891.2300000004</v>
      </c>
      <c r="U537" s="326"/>
      <c r="V537" s="326">
        <f>SUM(V432:V535)</f>
        <v>31000</v>
      </c>
      <c r="W537" s="326">
        <f t="shared" ref="W537:AL537" si="191">SUM(W432:W535)</f>
        <v>6293.56</v>
      </c>
      <c r="X537" s="326">
        <f t="shared" si="191"/>
        <v>6194.99</v>
      </c>
      <c r="Y537" s="326">
        <f t="shared" si="191"/>
        <v>5610.3</v>
      </c>
      <c r="Z537" s="326">
        <f t="shared" si="191"/>
        <v>5295.38</v>
      </c>
      <c r="AA537" s="326">
        <f t="shared" si="191"/>
        <v>5265.28</v>
      </c>
      <c r="AB537" s="326">
        <f t="shared" si="191"/>
        <v>5181.75</v>
      </c>
      <c r="AC537" s="326">
        <f t="shared" si="191"/>
        <v>5181.3300000000008</v>
      </c>
      <c r="AD537" s="326">
        <f t="shared" si="191"/>
        <v>5011.2</v>
      </c>
      <c r="AE537" s="326">
        <f t="shared" si="191"/>
        <v>4627.17</v>
      </c>
      <c r="AF537" s="326">
        <f t="shared" si="191"/>
        <v>4213.6000000000004</v>
      </c>
      <c r="AG537" s="326">
        <f t="shared" si="191"/>
        <v>3871.21</v>
      </c>
      <c r="AH537" s="326">
        <f t="shared" si="191"/>
        <v>3114.6499999999996</v>
      </c>
      <c r="AI537" s="326">
        <f t="shared" si="191"/>
        <v>3031.8499999999995</v>
      </c>
      <c r="AJ537" s="326">
        <f t="shared" si="191"/>
        <v>2925.8899999999994</v>
      </c>
      <c r="AK537" s="326">
        <f t="shared" si="191"/>
        <v>2455.4899999999998</v>
      </c>
      <c r="AL537" s="326">
        <f t="shared" si="191"/>
        <v>1945.89</v>
      </c>
      <c r="AM537" s="326">
        <f>IF(AM431="kWh",SUMPRODUCT(D432:D535,AM432:AM535))</f>
        <v>13941319</v>
      </c>
      <c r="AN537" s="326">
        <f>IF(AN431="kWh",SUMPRODUCT(D432:D535,AN432:AN535))</f>
        <v>4924276</v>
      </c>
      <c r="AO537" s="326">
        <f>IF(AO431="kW",SUMPRODUCT(U432:U535,V432:V535,AO432:AO535),SUMPRODUCT(D432:D535,AO432:AO535))</f>
        <v>24591.120000000003</v>
      </c>
      <c r="AP537" s="326">
        <f>IF(AP431="kW",SUMPRODUCT(U432:U535,V432:V535,AP432:AP535),SUMPRODUCT(D432:D535,AP432:AP535))</f>
        <v>6536.88</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4">
        <f>HLOOKUP(AM$20,'3.  Distribution Rates'!$C$122:$P$133,6,FALSE)</f>
        <v>0</v>
      </c>
      <c r="AN540" s="824">
        <f>HLOOKUP(AN$20,'3.  Distribution Rates'!$C$122:$P$133,6,FALSE)</f>
        <v>0</v>
      </c>
      <c r="AO540" s="338">
        <f>HLOOKUP(AO$20,'3.  Distribution Rates'!$C$122:$P$133,6,FALSE)</f>
        <v>0</v>
      </c>
      <c r="AP540" s="338">
        <f>HLOOKUP(AP$20,'3.  Distribution Rates'!$C$122:$P$133,6,FALSE)</f>
        <v>0</v>
      </c>
      <c r="AQ540" s="338">
        <f>HLOOKUP(AQ$20,'3.  Distribution Rates'!$C$122:$P$133,6,FALSE)</f>
        <v>0</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92">AM137*AM540</f>
        <v>0</v>
      </c>
      <c r="AN541" s="374">
        <f t="shared" si="192"/>
        <v>0</v>
      </c>
      <c r="AO541" s="374">
        <f t="shared" si="192"/>
        <v>0</v>
      </c>
      <c r="AP541" s="374">
        <f t="shared" si="192"/>
        <v>0</v>
      </c>
      <c r="AQ541" s="374">
        <f t="shared" si="192"/>
        <v>0</v>
      </c>
      <c r="AR541" s="374">
        <f t="shared" si="192"/>
        <v>0</v>
      </c>
      <c r="AS541" s="374">
        <f t="shared" si="192"/>
        <v>0</v>
      </c>
      <c r="AT541" s="374">
        <f t="shared" si="192"/>
        <v>0</v>
      </c>
      <c r="AU541" s="374">
        <f t="shared" si="192"/>
        <v>0</v>
      </c>
      <c r="AV541" s="374">
        <f t="shared" si="192"/>
        <v>0</v>
      </c>
      <c r="AW541" s="374">
        <f t="shared" si="192"/>
        <v>0</v>
      </c>
      <c r="AX541" s="374">
        <f t="shared" si="192"/>
        <v>0</v>
      </c>
      <c r="AY541" s="374">
        <f t="shared" si="192"/>
        <v>0</v>
      </c>
      <c r="AZ541" s="374">
        <f t="shared" si="192"/>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93">AM276*AM540</f>
        <v>0</v>
      </c>
      <c r="AN542" s="374">
        <f t="shared" si="193"/>
        <v>0</v>
      </c>
      <c r="AO542" s="374">
        <f t="shared" si="193"/>
        <v>0</v>
      </c>
      <c r="AP542" s="374">
        <f t="shared" si="193"/>
        <v>0</v>
      </c>
      <c r="AQ542" s="374">
        <f t="shared" si="193"/>
        <v>0</v>
      </c>
      <c r="AR542" s="374">
        <f t="shared" si="193"/>
        <v>0</v>
      </c>
      <c r="AS542" s="374">
        <f t="shared" si="193"/>
        <v>0</v>
      </c>
      <c r="AT542" s="374">
        <f t="shared" si="193"/>
        <v>0</v>
      </c>
      <c r="AU542" s="374">
        <f t="shared" si="193"/>
        <v>0</v>
      </c>
      <c r="AV542" s="374">
        <f t="shared" si="193"/>
        <v>0</v>
      </c>
      <c r="AW542" s="374">
        <f t="shared" si="193"/>
        <v>0</v>
      </c>
      <c r="AX542" s="374">
        <f t="shared" si="193"/>
        <v>0</v>
      </c>
      <c r="AY542" s="374">
        <f t="shared" si="193"/>
        <v>0</v>
      </c>
      <c r="AZ542" s="374">
        <f t="shared" si="193"/>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94">AM412*AM540</f>
        <v>0</v>
      </c>
      <c r="AN543" s="374">
        <f t="shared" si="194"/>
        <v>0</v>
      </c>
      <c r="AO543" s="374">
        <f t="shared" si="194"/>
        <v>0</v>
      </c>
      <c r="AP543" s="374">
        <f t="shared" si="194"/>
        <v>0</v>
      </c>
      <c r="AQ543" s="374">
        <f t="shared" si="194"/>
        <v>0</v>
      </c>
      <c r="AR543" s="374">
        <f t="shared" si="194"/>
        <v>0</v>
      </c>
      <c r="AS543" s="374">
        <f t="shared" si="194"/>
        <v>0</v>
      </c>
      <c r="AT543" s="374">
        <f t="shared" si="194"/>
        <v>0</v>
      </c>
      <c r="AU543" s="374">
        <f t="shared" si="194"/>
        <v>0</v>
      </c>
      <c r="AV543" s="374">
        <f t="shared" si="194"/>
        <v>0</v>
      </c>
      <c r="AW543" s="374">
        <f t="shared" si="194"/>
        <v>0</v>
      </c>
      <c r="AX543" s="374">
        <f t="shared" si="194"/>
        <v>0</v>
      </c>
      <c r="AY543" s="374">
        <f t="shared" si="194"/>
        <v>0</v>
      </c>
      <c r="AZ543" s="374">
        <f t="shared" si="194"/>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95">AN537*AN540</f>
        <v>0</v>
      </c>
      <c r="AO544" s="374">
        <f t="shared" si="195"/>
        <v>0</v>
      </c>
      <c r="AP544" s="374">
        <f t="shared" si="195"/>
        <v>0</v>
      </c>
      <c r="AQ544" s="374">
        <f t="shared" si="195"/>
        <v>0</v>
      </c>
      <c r="AR544" s="374">
        <f t="shared" si="195"/>
        <v>0</v>
      </c>
      <c r="AS544" s="374">
        <f t="shared" si="195"/>
        <v>0</v>
      </c>
      <c r="AT544" s="374">
        <f t="shared" si="195"/>
        <v>0</v>
      </c>
      <c r="AU544" s="374">
        <f t="shared" si="195"/>
        <v>0</v>
      </c>
      <c r="AV544" s="374">
        <f t="shared" si="195"/>
        <v>0</v>
      </c>
      <c r="AW544" s="374">
        <f t="shared" si="195"/>
        <v>0</v>
      </c>
      <c r="AX544" s="374">
        <f t="shared" si="195"/>
        <v>0</v>
      </c>
      <c r="AY544" s="374">
        <f t="shared" si="195"/>
        <v>0</v>
      </c>
      <c r="AZ544" s="374">
        <f t="shared" si="195"/>
        <v>0</v>
      </c>
      <c r="BA544" s="615">
        <f>SUM(AM544:AZ544)</f>
        <v>0</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96">SUM(AN541:AN544)</f>
        <v>0</v>
      </c>
      <c r="AO545" s="343">
        <f t="shared" si="196"/>
        <v>0</v>
      </c>
      <c r="AP545" s="343">
        <f t="shared" si="196"/>
        <v>0</v>
      </c>
      <c r="AQ545" s="343">
        <f t="shared" si="196"/>
        <v>0</v>
      </c>
      <c r="AR545" s="343">
        <f t="shared" si="196"/>
        <v>0</v>
      </c>
      <c r="AS545" s="343">
        <f t="shared" si="196"/>
        <v>0</v>
      </c>
      <c r="AT545" s="343">
        <f t="shared" si="196"/>
        <v>0</v>
      </c>
      <c r="AU545" s="343">
        <f t="shared" si="196"/>
        <v>0</v>
      </c>
      <c r="AV545" s="343">
        <f t="shared" si="196"/>
        <v>0</v>
      </c>
      <c r="AW545" s="343">
        <f t="shared" si="196"/>
        <v>0</v>
      </c>
      <c r="AX545" s="343">
        <f t="shared" si="196"/>
        <v>0</v>
      </c>
      <c r="AY545" s="343">
        <f t="shared" si="196"/>
        <v>0</v>
      </c>
      <c r="AZ545" s="343">
        <f>SUM(AZ541:AZ544)</f>
        <v>0</v>
      </c>
      <c r="BA545" s="403">
        <f>SUM(BA541:BA544)</f>
        <v>0</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97">AN538*AN540</f>
        <v>0</v>
      </c>
      <c r="AO546" s="344">
        <f>AO538*AO540</f>
        <v>0</v>
      </c>
      <c r="AP546" s="344">
        <f t="shared" si="197"/>
        <v>0</v>
      </c>
      <c r="AQ546" s="344">
        <f t="shared" si="197"/>
        <v>0</v>
      </c>
      <c r="AR546" s="344">
        <f>AR538*AR540</f>
        <v>0</v>
      </c>
      <c r="AS546" s="344">
        <f t="shared" si="197"/>
        <v>0</v>
      </c>
      <c r="AT546" s="344">
        <f t="shared" si="197"/>
        <v>0</v>
      </c>
      <c r="AU546" s="344">
        <f t="shared" si="197"/>
        <v>0</v>
      </c>
      <c r="AV546" s="344">
        <f t="shared" si="197"/>
        <v>0</v>
      </c>
      <c r="AW546" s="344">
        <f t="shared" si="197"/>
        <v>0</v>
      </c>
      <c r="AX546" s="344">
        <f t="shared" si="197"/>
        <v>0</v>
      </c>
      <c r="AY546" s="344">
        <f>AY538*AY540</f>
        <v>0</v>
      </c>
      <c r="AZ546" s="344">
        <f>AZ538*AZ540</f>
        <v>0</v>
      </c>
      <c r="BA546" s="403">
        <f>SUM(AM546:AZ546)</f>
        <v>0</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13117444.759999998</v>
      </c>
      <c r="AN550" s="288">
        <f>SUMPRODUCT($E$432:$E$535,AN432:AN535)</f>
        <v>4903411.25</v>
      </c>
      <c r="AO550" s="288">
        <f>IF(AO431="kW",SUMPRODUCT($U$432:$U$535,$W$432:$W$535,AO432:AO535),SUMPRODUCT($E$432:$E$535,AO432:AO535))</f>
        <v>24516.512400000003</v>
      </c>
      <c r="AP550" s="288">
        <f t="shared" ref="AP550:AZ550" si="198">IF(AP431="kW",SUMPRODUCT($U$432:$U$535,$W$432:$W$535,AP432:AP535),SUMPRODUCT($E$432:$E$535,AP432:AP535))</f>
        <v>6517.0475999999999</v>
      </c>
      <c r="AQ550" s="288">
        <f t="shared" si="198"/>
        <v>0</v>
      </c>
      <c r="AR550" s="288">
        <f t="shared" si="198"/>
        <v>0</v>
      </c>
      <c r="AS550" s="288">
        <f t="shared" si="198"/>
        <v>0</v>
      </c>
      <c r="AT550" s="288">
        <f t="shared" si="198"/>
        <v>0</v>
      </c>
      <c r="AU550" s="288">
        <f t="shared" si="198"/>
        <v>0</v>
      </c>
      <c r="AV550" s="288">
        <f t="shared" si="198"/>
        <v>0</v>
      </c>
      <c r="AW550" s="288">
        <f t="shared" si="198"/>
        <v>0</v>
      </c>
      <c r="AX550" s="288">
        <f t="shared" si="198"/>
        <v>0</v>
      </c>
      <c r="AY550" s="288">
        <f t="shared" si="198"/>
        <v>0</v>
      </c>
      <c r="AZ550" s="288">
        <f t="shared" si="198"/>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12411800</v>
      </c>
      <c r="AN551" s="288">
        <f>SUMPRODUCT($F$432:$F$535,AN432:AN535)</f>
        <v>4693980.3900000006</v>
      </c>
      <c r="AO551" s="288">
        <f>IF(AO431="kW",SUMPRODUCT($U$432:$U$535,$X$432:$X$535,AO432:AO535),SUMPRODUCT($F$432:$F$535,AO432:AO535))</f>
        <v>24516.512400000003</v>
      </c>
      <c r="AP551" s="288">
        <f t="shared" ref="AP551:AZ551" si="199">IF(AP431="kW",SUMPRODUCT($U$432:$U$535,$X$432:$X$535,AP432:AP535),SUMPRODUCT($F$432:$F$535,AP432:AP535))</f>
        <v>6517.0475999999999</v>
      </c>
      <c r="AQ551" s="288">
        <f t="shared" si="199"/>
        <v>0</v>
      </c>
      <c r="AR551" s="288">
        <f t="shared" si="199"/>
        <v>0</v>
      </c>
      <c r="AS551" s="288">
        <f t="shared" si="199"/>
        <v>0</v>
      </c>
      <c r="AT551" s="288">
        <f t="shared" si="199"/>
        <v>0</v>
      </c>
      <c r="AU551" s="288">
        <f t="shared" si="199"/>
        <v>0</v>
      </c>
      <c r="AV551" s="288">
        <f t="shared" si="199"/>
        <v>0</v>
      </c>
      <c r="AW551" s="288">
        <f t="shared" si="199"/>
        <v>0</v>
      </c>
      <c r="AX551" s="288">
        <f t="shared" si="199"/>
        <v>0</v>
      </c>
      <c r="AY551" s="288">
        <f t="shared" si="199"/>
        <v>0</v>
      </c>
      <c r="AZ551" s="288">
        <f t="shared" si="199"/>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12012040.890000001</v>
      </c>
      <c r="AN552" s="288">
        <f>SUMPRODUCT($G$432:$G$535,AN432:AN535)</f>
        <v>3601901.55</v>
      </c>
      <c r="AO552" s="288">
        <f>IF(AO431="kW",SUMPRODUCT($U$432:$U$535,$Y$432:$Y$535,AO432:AO535),SUMPRODUCT($G$432:$G$535,AO432:AO535))</f>
        <v>23440.342800000002</v>
      </c>
      <c r="AP552" s="288">
        <f t="shared" ref="AP552:AZ552" si="200">IF(AP431="kW",SUMPRODUCT($U$432:$U$535,$Y$432:$Y$535,AP432:AP535),SUMPRODUCT($G$432:$G$535,AP432:AP535))</f>
        <v>6230.9771999999994</v>
      </c>
      <c r="AQ552" s="288">
        <f t="shared" si="200"/>
        <v>0</v>
      </c>
      <c r="AR552" s="288">
        <f t="shared" si="200"/>
        <v>0</v>
      </c>
      <c r="AS552" s="288">
        <f t="shared" si="200"/>
        <v>0</v>
      </c>
      <c r="AT552" s="288">
        <f t="shared" si="200"/>
        <v>0</v>
      </c>
      <c r="AU552" s="288">
        <f t="shared" si="200"/>
        <v>0</v>
      </c>
      <c r="AV552" s="288">
        <f t="shared" si="200"/>
        <v>0</v>
      </c>
      <c r="AW552" s="288">
        <f t="shared" si="200"/>
        <v>0</v>
      </c>
      <c r="AX552" s="288">
        <f t="shared" si="200"/>
        <v>0</v>
      </c>
      <c r="AY552" s="288">
        <f t="shared" si="200"/>
        <v>0</v>
      </c>
      <c r="AZ552" s="288">
        <f t="shared" si="200"/>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11831212.99</v>
      </c>
      <c r="AN553" s="288">
        <f>SUMPRODUCT($H$432:$H$535,AN432:AN535)</f>
        <v>2296430.15</v>
      </c>
      <c r="AO553" s="288">
        <f>IF(AO431="kW",SUMPRODUCT($U$432:$U$535,$Z$432:$Z$535,AO432:AO535),SUMPRODUCT($H$432:$H$535,AO432:AO535))</f>
        <v>23440.342800000002</v>
      </c>
      <c r="AP553" s="288">
        <f t="shared" ref="AP553:AZ553" si="201">IF(AP431="kW",SUMPRODUCT($U$432:$U$535,$Z$432:$Z$535,AP432:AP535),SUMPRODUCT($H$432:$H$535,AP432:AP535))</f>
        <v>6230.9771999999994</v>
      </c>
      <c r="AQ553" s="288">
        <f t="shared" si="201"/>
        <v>0</v>
      </c>
      <c r="AR553" s="288">
        <f t="shared" si="201"/>
        <v>0</v>
      </c>
      <c r="AS553" s="288">
        <f t="shared" si="201"/>
        <v>0</v>
      </c>
      <c r="AT553" s="288">
        <f t="shared" si="201"/>
        <v>0</v>
      </c>
      <c r="AU553" s="288">
        <f t="shared" si="201"/>
        <v>0</v>
      </c>
      <c r="AV553" s="288">
        <f t="shared" si="201"/>
        <v>0</v>
      </c>
      <c r="AW553" s="288">
        <f t="shared" si="201"/>
        <v>0</v>
      </c>
      <c r="AX553" s="288">
        <f t="shared" si="201"/>
        <v>0</v>
      </c>
      <c r="AY553" s="288">
        <f t="shared" si="201"/>
        <v>0</v>
      </c>
      <c r="AZ553" s="288">
        <f t="shared" si="201"/>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11831212.99</v>
      </c>
      <c r="AN554" s="288">
        <f>SUMPRODUCT($I$432:$I$535,AN432:AN535)</f>
        <v>2296430.15</v>
      </c>
      <c r="AO554" s="288">
        <f>IF(AO431="kW",SUMPRODUCT($U$432:$U$535,$AA$432:$AA$535,AO432:AO535),SUMPRODUCT($I$432:$I$535,AO432:AO535))</f>
        <v>23154.994800000004</v>
      </c>
      <c r="AP554" s="288">
        <f t="shared" ref="AP554:AZ554" si="202">IF(AP431="kW",SUMPRODUCT($U$432:$U$535,$AA$432:$AA$535,AP432:AP535),SUMPRODUCT($I$432:$I$535,AP432:AP535))</f>
        <v>6155.1252000000004</v>
      </c>
      <c r="AQ554" s="288">
        <f t="shared" si="202"/>
        <v>0</v>
      </c>
      <c r="AR554" s="288">
        <f t="shared" si="202"/>
        <v>0</v>
      </c>
      <c r="AS554" s="288">
        <f t="shared" si="202"/>
        <v>0</v>
      </c>
      <c r="AT554" s="288">
        <f t="shared" si="202"/>
        <v>0</v>
      </c>
      <c r="AU554" s="288">
        <f t="shared" si="202"/>
        <v>0</v>
      </c>
      <c r="AV554" s="288">
        <f t="shared" si="202"/>
        <v>0</v>
      </c>
      <c r="AW554" s="288">
        <f t="shared" si="202"/>
        <v>0</v>
      </c>
      <c r="AX554" s="288">
        <f t="shared" si="202"/>
        <v>0</v>
      </c>
      <c r="AY554" s="288">
        <f t="shared" si="202"/>
        <v>0</v>
      </c>
      <c r="AZ554" s="288">
        <f t="shared" si="202"/>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11767768.16</v>
      </c>
      <c r="AN555" s="288">
        <f>SUMPRODUCT($J$432:$J$535,AN432:AN535)</f>
        <v>2296430.15</v>
      </c>
      <c r="AO555" s="288">
        <f>IF(AO431="kW",SUMPRODUCT($U$432:$U$535,$AB$432:$AB$535,AO432:AO535),SUMPRODUCT($J$432:$J$535,AO432:AO535))</f>
        <v>22394.5092</v>
      </c>
      <c r="AP555" s="288">
        <f t="shared" ref="AP555:AZ555" si="203">IF(AP431="kW",SUMPRODUCT($U$432:$U$535,$AB$432:$AB$535,AP432:AP535),SUMPRODUCT($J$432:$J$535,AP432:AP535))</f>
        <v>5952.9708000000001</v>
      </c>
      <c r="AQ555" s="288">
        <f t="shared" si="203"/>
        <v>0</v>
      </c>
      <c r="AR555" s="288">
        <f t="shared" si="203"/>
        <v>0</v>
      </c>
      <c r="AS555" s="288">
        <f t="shared" si="203"/>
        <v>0</v>
      </c>
      <c r="AT555" s="288">
        <f t="shared" si="203"/>
        <v>0</v>
      </c>
      <c r="AU555" s="288">
        <f t="shared" si="203"/>
        <v>0</v>
      </c>
      <c r="AV555" s="288">
        <f t="shared" si="203"/>
        <v>0</v>
      </c>
      <c r="AW555" s="288">
        <f t="shared" si="203"/>
        <v>0</v>
      </c>
      <c r="AX555" s="288">
        <f t="shared" si="203"/>
        <v>0</v>
      </c>
      <c r="AY555" s="288">
        <f t="shared" si="203"/>
        <v>0</v>
      </c>
      <c r="AZ555" s="288">
        <f t="shared" si="203"/>
        <v>0</v>
      </c>
      <c r="BA555" s="334"/>
    </row>
    <row r="556" spans="2:53" ht="15">
      <c r="B556" s="321" t="s">
        <v>915</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11759109.66</v>
      </c>
      <c r="AN556" s="288">
        <f>SUMPRODUCT($K$432:$K$535,AN432:AN535)</f>
        <v>2296430.15</v>
      </c>
      <c r="AO556" s="288">
        <f>IF($AO$431="kW",SUMPRODUCT($U$432:$U$535,$AC$432:$AC$535,AO432:AO535),SUMPRODUCT($K$432:$K$535,AO432:AO535))</f>
        <v>22394.5092</v>
      </c>
      <c r="AP556" s="288">
        <f t="shared" ref="AP556:AZ556" si="204">IF($AO$431="kW",SUMPRODUCT($U$432:$U$535,$AC$432:$AC$535,AP432:AP535),SUMPRODUCT($K$432:$K$535,AP432:AP535))</f>
        <v>5952.9708000000001</v>
      </c>
      <c r="AQ556" s="288">
        <f t="shared" si="204"/>
        <v>0</v>
      </c>
      <c r="AR556" s="288">
        <f t="shared" si="204"/>
        <v>0</v>
      </c>
      <c r="AS556" s="288">
        <f t="shared" si="204"/>
        <v>0</v>
      </c>
      <c r="AT556" s="288">
        <f t="shared" si="204"/>
        <v>0</v>
      </c>
      <c r="AU556" s="288">
        <f t="shared" si="204"/>
        <v>0</v>
      </c>
      <c r="AV556" s="288">
        <f t="shared" si="204"/>
        <v>0</v>
      </c>
      <c r="AW556" s="288">
        <f t="shared" si="204"/>
        <v>0</v>
      </c>
      <c r="AX556" s="288">
        <f t="shared" si="204"/>
        <v>0</v>
      </c>
      <c r="AY556" s="288">
        <f t="shared" si="204"/>
        <v>0</v>
      </c>
      <c r="AZ556" s="288">
        <f t="shared" si="204"/>
        <v>0</v>
      </c>
      <c r="BA556" s="334"/>
    </row>
    <row r="557" spans="2:53" ht="15">
      <c r="B557" s="321" t="s">
        <v>923</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10448074.43</v>
      </c>
      <c r="AN557" s="288">
        <f>SUMPRODUCT($L$432:$L$535,AN432:AN535)</f>
        <v>2296430.15</v>
      </c>
      <c r="AO557" s="288">
        <f>IF($AO$431="kW",SUMPRODUCT($U$432:$U$535,$AD$432:$AD$535,AO432:AO535),SUMPRODUCT($L$432:$L$535,AO432:AO535))</f>
        <v>21426.601200000001</v>
      </c>
      <c r="AP557" s="288">
        <f t="shared" ref="AP557:AZ557" si="205">IF($AO$431="kW",SUMPRODUCT($U$432:$U$535,$AD$432:$AD$535,AP432:AP535),SUMPRODUCT($L$432:$L$535,AP432:AP535))</f>
        <v>5695.6787999999997</v>
      </c>
      <c r="AQ557" s="288">
        <f t="shared" si="205"/>
        <v>0</v>
      </c>
      <c r="AR557" s="288">
        <f t="shared" si="205"/>
        <v>0</v>
      </c>
      <c r="AS557" s="288">
        <f t="shared" si="205"/>
        <v>0</v>
      </c>
      <c r="AT557" s="288">
        <f t="shared" si="205"/>
        <v>0</v>
      </c>
      <c r="AU557" s="288">
        <f t="shared" si="205"/>
        <v>0</v>
      </c>
      <c r="AV557" s="288">
        <f t="shared" si="205"/>
        <v>0</v>
      </c>
      <c r="AW557" s="288">
        <f t="shared" si="205"/>
        <v>0</v>
      </c>
      <c r="AX557" s="288">
        <f t="shared" si="205"/>
        <v>0</v>
      </c>
      <c r="AY557" s="288">
        <f t="shared" si="205"/>
        <v>0</v>
      </c>
      <c r="AZ557" s="288">
        <f t="shared" si="205"/>
        <v>0</v>
      </c>
      <c r="BA557" s="334"/>
    </row>
    <row r="558" spans="2:53" ht="15">
      <c r="B558" s="321" t="s">
        <v>924</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10006923.119999999</v>
      </c>
      <c r="AN558" s="288">
        <f>SUMPRODUCT($M$432:$M$535,AN432:AN535)</f>
        <v>2296430.15</v>
      </c>
      <c r="AO558" s="288">
        <f>IF($AO$431="kW",SUMPRODUCT($U$432:$U$535,$AE$432:$AE$535,AO432:AO535),SUMPRODUCT($M$432:$M$535,AO432:AO535))</f>
        <v>18205.0128</v>
      </c>
      <c r="AP558" s="288">
        <f t="shared" ref="AP558:AZ558" si="206">IF($AO$431="kW",SUMPRODUCT($U$432:$U$535,$AE$432:$AE$535,AP432:AP535),SUMPRODUCT($M$432:$M$535,AP432:AP535))</f>
        <v>4839.3072000000002</v>
      </c>
      <c r="AQ558" s="288">
        <f t="shared" si="206"/>
        <v>0</v>
      </c>
      <c r="AR558" s="288">
        <f t="shared" si="206"/>
        <v>0</v>
      </c>
      <c r="AS558" s="288">
        <f t="shared" si="206"/>
        <v>0</v>
      </c>
      <c r="AT558" s="288">
        <f t="shared" si="206"/>
        <v>0</v>
      </c>
      <c r="AU558" s="288">
        <f t="shared" si="206"/>
        <v>0</v>
      </c>
      <c r="AV558" s="288">
        <f t="shared" si="206"/>
        <v>0</v>
      </c>
      <c r="AW558" s="288">
        <f t="shared" si="206"/>
        <v>0</v>
      </c>
      <c r="AX558" s="288">
        <f t="shared" si="206"/>
        <v>0</v>
      </c>
      <c r="AY558" s="288">
        <f t="shared" si="206"/>
        <v>0</v>
      </c>
      <c r="AZ558" s="288">
        <f t="shared" si="206"/>
        <v>0</v>
      </c>
      <c r="BA558" s="334"/>
    </row>
    <row r="559" spans="2:53" ht="15">
      <c r="B559" s="321" t="s">
        <v>925</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9730901.8699999992</v>
      </c>
      <c r="AN559" s="288">
        <f>SUMPRODUCT($N$432:$N$535,AN432:AN535)</f>
        <v>2206739.7000000002</v>
      </c>
      <c r="AO559" s="288">
        <f>IF($AO$431="kW",SUMPRODUCT($U$432:$U$535,$AF$432:$AF$535,AO432:AO535),SUMPRODUCT($N$432:$N$535,AO432:AO535))</f>
        <v>14847.670800000002</v>
      </c>
      <c r="AP559" s="288">
        <f t="shared" ref="AP559:AZ559" si="207">IF($AO$431="kW",SUMPRODUCT($U$432:$U$535,$AF$432:$AF$535,AP432:AP535),SUMPRODUCT($N$432:$N$535,AP432:AP535))</f>
        <v>3946.8492000000001</v>
      </c>
      <c r="AQ559" s="288">
        <f t="shared" si="207"/>
        <v>0</v>
      </c>
      <c r="AR559" s="288">
        <f t="shared" si="207"/>
        <v>0</v>
      </c>
      <c r="AS559" s="288">
        <f t="shared" si="207"/>
        <v>0</v>
      </c>
      <c r="AT559" s="288">
        <f t="shared" si="207"/>
        <v>0</v>
      </c>
      <c r="AU559" s="288">
        <f t="shared" si="207"/>
        <v>0</v>
      </c>
      <c r="AV559" s="288">
        <f t="shared" si="207"/>
        <v>0</v>
      </c>
      <c r="AW559" s="288">
        <f t="shared" si="207"/>
        <v>0</v>
      </c>
      <c r="AX559" s="288">
        <f t="shared" si="207"/>
        <v>0</v>
      </c>
      <c r="AY559" s="288">
        <f t="shared" si="207"/>
        <v>0</v>
      </c>
      <c r="AZ559" s="288">
        <f t="shared" si="207"/>
        <v>0</v>
      </c>
      <c r="BA559" s="334"/>
    </row>
    <row r="560" spans="2:53" ht="15">
      <c r="B560" s="321" t="s">
        <v>926</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9092141.8800000008</v>
      </c>
      <c r="AN560" s="288">
        <f>SUMPRODUCT($O$432:$O$535,AN432:AN535)</f>
        <v>1164824.49</v>
      </c>
      <c r="AO560" s="288">
        <f>IF($AO$431="kW",SUMPRODUCT($U$432:$U$535,$AG$432:$AG$535,AO432:AO535),SUMPRODUCT($O$432:$O$535,AO432:AO535))</f>
        <v>14688.880800000001</v>
      </c>
      <c r="AP560" s="288">
        <f t="shared" ref="AP560:AZ560" si="208">IF($AO$431="kW",SUMPRODUCT($U$432:$U$535,$AG$432:$AG$535,AP432:AP535),SUMPRODUCT($O$432:$O$535,AP432:AP535))</f>
        <v>3904.6392000000001</v>
      </c>
      <c r="AQ560" s="288">
        <f t="shared" si="208"/>
        <v>0</v>
      </c>
      <c r="AR560" s="288">
        <f t="shared" si="208"/>
        <v>0</v>
      </c>
      <c r="AS560" s="288">
        <f t="shared" si="208"/>
        <v>0</v>
      </c>
      <c r="AT560" s="288">
        <f t="shared" si="208"/>
        <v>0</v>
      </c>
      <c r="AU560" s="288">
        <f t="shared" si="208"/>
        <v>0</v>
      </c>
      <c r="AV560" s="288">
        <f t="shared" si="208"/>
        <v>0</v>
      </c>
      <c r="AW560" s="288">
        <f t="shared" si="208"/>
        <v>0</v>
      </c>
      <c r="AX560" s="288">
        <f t="shared" si="208"/>
        <v>0</v>
      </c>
      <c r="AY560" s="288">
        <f t="shared" si="208"/>
        <v>0</v>
      </c>
      <c r="AZ560" s="288">
        <f t="shared" si="208"/>
        <v>0</v>
      </c>
      <c r="BA560" s="334"/>
    </row>
    <row r="561" spans="2:53" ht="15">
      <c r="B561" s="321" t="s">
        <v>927</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8661378.1700000018</v>
      </c>
      <c r="AN561" s="288">
        <f>SUMPRODUCT($P$432:$P$535,AN432:AN535)</f>
        <v>517573.64</v>
      </c>
      <c r="AO561" s="288">
        <f>IF($AO$431="kW",SUMPRODUCT($U$432:$U$535,$AH$432:$AH$535,AO432:AO535),SUMPRODUCT($P$432:$P$535,AO432:AO535))</f>
        <v>9594.7080000000005</v>
      </c>
      <c r="AP561" s="288">
        <f t="shared" ref="AP561:AZ561" si="209">IF($AO$431="kW",SUMPRODUCT($U$432:$U$535,$AH$432:$AH$535,AP432:AP535),SUMPRODUCT($P$432:$P$535,AP432:AP535))</f>
        <v>2550.4920000000002</v>
      </c>
      <c r="AQ561" s="288">
        <f t="shared" si="209"/>
        <v>0</v>
      </c>
      <c r="AR561" s="288">
        <f t="shared" si="209"/>
        <v>0</v>
      </c>
      <c r="AS561" s="288">
        <f t="shared" si="209"/>
        <v>0</v>
      </c>
      <c r="AT561" s="288">
        <f t="shared" si="209"/>
        <v>0</v>
      </c>
      <c r="AU561" s="288">
        <f t="shared" si="209"/>
        <v>0</v>
      </c>
      <c r="AV561" s="288">
        <f t="shared" si="209"/>
        <v>0</v>
      </c>
      <c r="AW561" s="288">
        <f t="shared" si="209"/>
        <v>0</v>
      </c>
      <c r="AX561" s="288">
        <f t="shared" si="209"/>
        <v>0</v>
      </c>
      <c r="AY561" s="288">
        <f t="shared" si="209"/>
        <v>0</v>
      </c>
      <c r="AZ561" s="288">
        <f t="shared" si="209"/>
        <v>0</v>
      </c>
      <c r="BA561" s="334"/>
    </row>
    <row r="562" spans="2:53" ht="15">
      <c r="B562" s="377" t="s">
        <v>922</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8612314.6500000004</v>
      </c>
      <c r="AN562" s="323">
        <f>SUMPRODUCT($Q$432:$Q$535,AN432:AN535)</f>
        <v>517573.64</v>
      </c>
      <c r="AO562" s="323">
        <f>IF($AO$431="kW",SUMPRODUCT($U$432:$U$535,$AI$432:$AI$535,AO432:AO535),SUMPRODUCT($Q$432:$Q$535,AO432:AO535))</f>
        <v>8822.1828000000005</v>
      </c>
      <c r="AP562" s="323">
        <f t="shared" ref="AP562:AZ562" si="210">IF($AO$431="kW",SUMPRODUCT($U$432:$U$535,$AI$432:$AI$535,AP432:AP535),SUMPRODUCT($Q$432:$Q$535,AP432:AP535))</f>
        <v>2345.1371999999997</v>
      </c>
      <c r="AQ562" s="323">
        <f t="shared" si="210"/>
        <v>0</v>
      </c>
      <c r="AR562" s="323">
        <f t="shared" si="210"/>
        <v>0</v>
      </c>
      <c r="AS562" s="323">
        <f t="shared" si="210"/>
        <v>0</v>
      </c>
      <c r="AT562" s="323">
        <f t="shared" si="210"/>
        <v>0</v>
      </c>
      <c r="AU562" s="323">
        <f t="shared" si="210"/>
        <v>0</v>
      </c>
      <c r="AV562" s="323">
        <f t="shared" si="210"/>
        <v>0</v>
      </c>
      <c r="AW562" s="323">
        <f t="shared" si="210"/>
        <v>0</v>
      </c>
      <c r="AX562" s="323">
        <f t="shared" si="210"/>
        <v>0</v>
      </c>
      <c r="AY562" s="323">
        <f t="shared" si="210"/>
        <v>0</v>
      </c>
      <c r="AZ562" s="323">
        <f t="shared" si="210"/>
        <v>0</v>
      </c>
      <c r="BA562" s="382"/>
    </row>
    <row r="563" spans="2:53" ht="22.5" customHeight="1">
      <c r="B563" s="364" t="s">
        <v>588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scale="17"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Sharon du Quesnay</cp:lastModifiedBy>
  <cp:lastPrinted>2022-07-26T14:57:06Z</cp:lastPrinted>
  <dcterms:created xsi:type="dcterms:W3CDTF">2012-03-05T18:56:04Z</dcterms:created>
  <dcterms:modified xsi:type="dcterms:W3CDTF">2022-07-26T14:57:30Z</dcterms:modified>
</cp:coreProperties>
</file>